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firstSheet="1" activeTab="1"/>
  </bookViews>
  <sheets>
    <sheet name="HRA detail" sheetId="1" state="hidden" r:id="rId1"/>
    <sheet name="Appendix 3 - HRA Sept (Q2)" sheetId="2" r:id="rId2"/>
  </sheets>
  <externalReferences>
    <externalReference r:id="rId5"/>
  </externalReferences>
  <definedNames>
    <definedName name="Agresso">#REF!</definedName>
    <definedName name="Cost_Centre">#REF!</definedName>
    <definedName name="Forecast">#REF!</definedName>
  </definedNames>
  <calcPr fullCalcOnLoad="1"/>
</workbook>
</file>

<file path=xl/sharedStrings.xml><?xml version="1.0" encoding="utf-8"?>
<sst xmlns="http://schemas.openxmlformats.org/spreadsheetml/2006/main" count="134" uniqueCount="58">
  <si>
    <t>Approved Budget 12/13</t>
  </si>
  <si>
    <t>Previous Months Budget</t>
  </si>
  <si>
    <t>Latest Budget</t>
  </si>
  <si>
    <t>Actual YTD</t>
  </si>
  <si>
    <t>Approved Full Council 08.10.12</t>
  </si>
  <si>
    <t>T'fer from Reserves</t>
  </si>
  <si>
    <t>Latest Budget 30.06.12</t>
  </si>
  <si>
    <t>Income</t>
  </si>
  <si>
    <t>£'000</t>
  </si>
  <si>
    <t>Dwelling Rent</t>
  </si>
  <si>
    <t>Service Charges</t>
  </si>
  <si>
    <t>Shops/Garages/Furn/Other Rent</t>
  </si>
  <si>
    <t>Increased Income Furnished Tenancies</t>
  </si>
  <si>
    <t>Fees/Other</t>
  </si>
  <si>
    <t>Decreased Major Projects Team Income</t>
  </si>
  <si>
    <t>Net Income</t>
  </si>
  <si>
    <t>Expenditure</t>
  </si>
  <si>
    <t>Rent/Income Collection</t>
  </si>
  <si>
    <t>Tower Blocks and Flats</t>
  </si>
  <si>
    <t>Management/Infrastructure</t>
  </si>
  <si>
    <t>Depreciation</t>
  </si>
  <si>
    <t>ICT services</t>
  </si>
  <si>
    <t>Contact Centre</t>
  </si>
  <si>
    <t>Rent Team</t>
  </si>
  <si>
    <t>Tenant's Participation</t>
  </si>
  <si>
    <t xml:space="preserve">Furnished Tenancies </t>
  </si>
  <si>
    <t>Increased Expenditure Furnished Tenancies</t>
  </si>
  <si>
    <t>Local Housing Management</t>
  </si>
  <si>
    <t>Major Projects/Policy/Technical</t>
  </si>
  <si>
    <t>Bad Debt Provision</t>
  </si>
  <si>
    <t>Decant Costs</t>
  </si>
  <si>
    <t>Sub Total Tenancy Management</t>
  </si>
  <si>
    <t>Caretaking Service</t>
  </si>
  <si>
    <t>Garden Scheme</t>
  </si>
  <si>
    <t>Void Property officers/Garage team</t>
  </si>
  <si>
    <t>Day to Day Responsive</t>
  </si>
  <si>
    <t>Planned Maintenance</t>
  </si>
  <si>
    <t>Capital</t>
  </si>
  <si>
    <t>Increased Direct Services Management Overheads</t>
  </si>
  <si>
    <t>Sub Total Direct Services</t>
  </si>
  <si>
    <t>Total Expenditure</t>
  </si>
  <si>
    <t>Appropriations</t>
  </si>
  <si>
    <t>Net Transfer To/From Reserves</t>
  </si>
  <si>
    <t>Interest On Balances</t>
  </si>
  <si>
    <t>Interest Payable</t>
  </si>
  <si>
    <t>Increased Interest</t>
  </si>
  <si>
    <t>CDC, Pensions &amp; Retirement Costs</t>
  </si>
  <si>
    <t>Employers Pension Adjustment</t>
  </si>
  <si>
    <t>Revenue Contribution to Capital</t>
  </si>
  <si>
    <t>HRA Outturn Report  @ Q2             30th September, 2012</t>
  </si>
  <si>
    <t>% Budget Spent to 30th Sept,2012 (Q2)</t>
  </si>
  <si>
    <t>Projected Outturn @ Q2 30th Sept, 2012</t>
  </si>
  <si>
    <t>Outturn Variance to Latest Budget</t>
  </si>
  <si>
    <t>Outturn Variance to Previous Month</t>
  </si>
  <si>
    <t>£'001</t>
  </si>
  <si>
    <t>Projected Outturn @ Q1</t>
  </si>
  <si>
    <t>Total HRA (Surplus)/Deficit</t>
  </si>
  <si>
    <t>HRA Outturn Report  @ Q2 30th September, 2012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</si>
</sst>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,###,###,##0.00;[Red]\-###,###,###,##0.0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;[Red]\(#,##0.00\)"/>
    <numFmt numFmtId="174" formatCode="_(* #,##0.0_);_(* \(#,##0.0\);_(* &quot;-&quot;??_);_(@_)"/>
    <numFmt numFmtId="175" formatCode="_(* #,##0_);_(* \(#,##0\);_(* &quot;-&quot;??_);_(@_)"/>
    <numFmt numFmtId="176" formatCode="_-* #,##0.0_-;\-* #,##0.0_-;_-* &quot;-&quot;?_-;_-@_-"/>
    <numFmt numFmtId="177" formatCode="0.000000000000"/>
    <numFmt numFmtId="178" formatCode="0.0000000000000"/>
    <numFmt numFmtId="179" formatCode="#,##0_);[Red]\(#,##0\)"/>
    <numFmt numFmtId="180" formatCode="#,###,;\(#,###,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_-;\-* #,##0_-;_-* &quot;-&quot;??_-;_-@_-"/>
    <numFmt numFmtId="186" formatCode="0.0%"/>
    <numFmt numFmtId="187" formatCode="0.000000000"/>
    <numFmt numFmtId="188" formatCode="[$-809]dd\ mmmm\ yyyy"/>
    <numFmt numFmtId="189" formatCode="[$-809]d\ mmmm\ yyyy;@"/>
    <numFmt numFmtId="190" formatCode="_-* #,##0.0_-;\-* #,##0.0_-;_-* &quot;-&quot;??_-;_-@_-"/>
    <numFmt numFmtId="191" formatCode="0.0"/>
    <numFmt numFmtId="192" formatCode="0.00000000000"/>
    <numFmt numFmtId="193" formatCode="&quot;£&quot;#,##0.0;[Red]\-&quot;£&quot;#,##0.0"/>
    <numFmt numFmtId="194" formatCode="#,##0.000"/>
    <numFmt numFmtId="195" formatCode="mmm\-yyyy"/>
    <numFmt numFmtId="196" formatCode="#,##0;[Red]\ \(#,##0\)"/>
    <numFmt numFmtId="197" formatCode="00"/>
    <numFmt numFmtId="198" formatCode="0000"/>
    <numFmt numFmtId="199" formatCode="#,##0.00_ ;[Red]\-#,##0.00\ "/>
    <numFmt numFmtId="200" formatCode="#,##0_ ;[Red]\-#,##0\ "/>
    <numFmt numFmtId="201" formatCode="&quot;&quot;#,##0.00_);[Red]\(&quot;&quot;#,##0.00\)"/>
    <numFmt numFmtId="202" formatCode="#,##0.0_ ;[Red]\-#,##0.0\ "/>
    <numFmt numFmtId="203" formatCode="#,##0.00_);[Red]\(#,##0.00\)"/>
    <numFmt numFmtId="204" formatCode="#,##0;[Red]\(#,##0\)"/>
    <numFmt numFmtId="205" formatCode="#,##0.000000000_ ;[Red]\-#,##0.000000000\ "/>
    <numFmt numFmtId="206" formatCode="&quot;&quot;#,##0_);[Red]\(&quot;&quot;#,##0\)"/>
    <numFmt numFmtId="207" formatCode="##############0;[Red]\-##############0"/>
    <numFmt numFmtId="208" formatCode="0.0000000000"/>
    <numFmt numFmtId="209" formatCode="#,###.0,;\(#,###.0,\)"/>
    <numFmt numFmtId="210" formatCode="#,###.00,;\(#,###.00,\)"/>
    <numFmt numFmtId="211" formatCode="#,###.000,;\(#,###.000,\)"/>
    <numFmt numFmtId="212" formatCode="0%;[Red]\(0%\)"/>
    <numFmt numFmtId="213" formatCode="#,###,;[Red]\(#,###,\)"/>
  </numFmts>
  <fonts count="15">
    <font>
      <sz val="10"/>
      <name val="Arial"/>
      <family val="0"/>
    </font>
    <font>
      <sz val="9"/>
      <name val="Comic Sans MS"/>
      <family val="4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i/>
      <sz val="10"/>
      <name val="Calibri"/>
      <family val="2"/>
    </font>
    <font>
      <b/>
      <sz val="16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5" fillId="3" borderId="0" xfId="0" applyFont="1" applyFill="1" applyAlignment="1">
      <alignment wrapText="1"/>
    </xf>
    <xf numFmtId="0" fontId="5" fillId="3" borderId="1" xfId="0" applyFont="1" applyFill="1" applyBorder="1" applyAlignment="1">
      <alignment horizontal="center"/>
    </xf>
    <xf numFmtId="204" fontId="0" fillId="2" borderId="0" xfId="0" applyNumberFormat="1" applyFill="1" applyAlignment="1">
      <alignment/>
    </xf>
    <xf numFmtId="204" fontId="5" fillId="2" borderId="0" xfId="0" applyNumberFormat="1" applyFont="1" applyFill="1" applyAlignment="1">
      <alignment/>
    </xf>
    <xf numFmtId="204" fontId="5" fillId="2" borderId="2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204" fontId="5" fillId="2" borderId="3" xfId="0" applyNumberFormat="1" applyFont="1" applyFill="1" applyBorder="1" applyAlignment="1">
      <alignment/>
    </xf>
    <xf numFmtId="204" fontId="5" fillId="2" borderId="4" xfId="0" applyNumberFormat="1" applyFont="1" applyFill="1" applyBorder="1" applyAlignment="1">
      <alignment/>
    </xf>
    <xf numFmtId="43" fontId="0" fillId="2" borderId="0" xfId="0" applyNumberFormat="1" applyFill="1" applyAlignment="1">
      <alignment/>
    </xf>
    <xf numFmtId="172" fontId="0" fillId="2" borderId="0" xfId="18" applyFill="1" applyAlignment="1">
      <alignment/>
    </xf>
    <xf numFmtId="180" fontId="6" fillId="2" borderId="0" xfId="18" applyNumberFormat="1" applyFont="1" applyFill="1" applyAlignment="1">
      <alignment/>
    </xf>
    <xf numFmtId="179" fontId="9" fillId="3" borderId="1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/>
    </xf>
    <xf numFmtId="0" fontId="9" fillId="3" borderId="1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17" fontId="9" fillId="3" borderId="1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/>
    </xf>
    <xf numFmtId="180" fontId="11" fillId="0" borderId="0" xfId="18" applyNumberFormat="1" applyFont="1" applyFill="1" applyBorder="1" applyAlignment="1">
      <alignment/>
    </xf>
    <xf numFmtId="180" fontId="11" fillId="2" borderId="0" xfId="18" applyNumberFormat="1" applyFont="1" applyFill="1" applyBorder="1" applyAlignment="1">
      <alignment/>
    </xf>
    <xf numFmtId="180" fontId="12" fillId="2" borderId="8" xfId="18" applyNumberFormat="1" applyFont="1" applyFill="1" applyBorder="1" applyAlignment="1">
      <alignment/>
    </xf>
    <xf numFmtId="180" fontId="9" fillId="2" borderId="8" xfId="18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180" fontId="10" fillId="2" borderId="0" xfId="18" applyNumberFormat="1" applyFont="1" applyFill="1" applyBorder="1" applyAlignment="1">
      <alignment/>
    </xf>
    <xf numFmtId="0" fontId="13" fillId="2" borderId="7" xfId="0" applyFont="1" applyFill="1" applyBorder="1" applyAlignment="1">
      <alignment/>
    </xf>
    <xf numFmtId="180" fontId="10" fillId="2" borderId="8" xfId="18" applyNumberFormat="1" applyFont="1" applyFill="1" applyBorder="1" applyAlignment="1">
      <alignment/>
    </xf>
    <xf numFmtId="175" fontId="10" fillId="2" borderId="0" xfId="18" applyNumberFormat="1" applyFont="1" applyFill="1" applyBorder="1" applyAlignment="1">
      <alignment/>
    </xf>
    <xf numFmtId="0" fontId="9" fillId="2" borderId="7" xfId="0" applyFont="1" applyFill="1" applyBorder="1" applyAlignment="1">
      <alignment/>
    </xf>
    <xf numFmtId="180" fontId="10" fillId="2" borderId="3" xfId="18" applyNumberFormat="1" applyFont="1" applyFill="1" applyBorder="1" applyAlignment="1">
      <alignment/>
    </xf>
    <xf numFmtId="0" fontId="9" fillId="2" borderId="9" xfId="0" applyFont="1" applyFill="1" applyBorder="1" applyAlignment="1">
      <alignment/>
    </xf>
    <xf numFmtId="180" fontId="12" fillId="2" borderId="2" xfId="18" applyNumberFormat="1" applyFont="1" applyFill="1" applyBorder="1" applyAlignment="1">
      <alignment/>
    </xf>
    <xf numFmtId="180" fontId="12" fillId="2" borderId="3" xfId="18" applyNumberFormat="1" applyFont="1" applyFill="1" applyBorder="1" applyAlignment="1">
      <alignment/>
    </xf>
    <xf numFmtId="17" fontId="9" fillId="3" borderId="9" xfId="0" applyNumberFormat="1" applyFont="1" applyFill="1" applyBorder="1" applyAlignment="1">
      <alignment horizontal="center"/>
    </xf>
    <xf numFmtId="179" fontId="8" fillId="3" borderId="10" xfId="0" applyNumberFormat="1" applyFont="1" applyFill="1" applyBorder="1" applyAlignment="1">
      <alignment horizontal="center" vertical="center" wrapText="1"/>
    </xf>
    <xf numFmtId="180" fontId="11" fillId="2" borderId="5" xfId="18" applyNumberFormat="1" applyFont="1" applyFill="1" applyBorder="1" applyAlignment="1">
      <alignment/>
    </xf>
    <xf numFmtId="180" fontId="11" fillId="2" borderId="7" xfId="18" applyNumberFormat="1" applyFont="1" applyFill="1" applyBorder="1" applyAlignment="1">
      <alignment/>
    </xf>
    <xf numFmtId="180" fontId="12" fillId="2" borderId="1" xfId="18" applyNumberFormat="1" applyFont="1" applyFill="1" applyBorder="1" applyAlignment="1">
      <alignment/>
    </xf>
    <xf numFmtId="180" fontId="10" fillId="2" borderId="7" xfId="18" applyNumberFormat="1" applyFont="1" applyFill="1" applyBorder="1" applyAlignment="1">
      <alignment/>
    </xf>
    <xf numFmtId="175" fontId="10" fillId="2" borderId="7" xfId="18" applyNumberFormat="1" applyFont="1" applyFill="1" applyBorder="1" applyAlignment="1">
      <alignment/>
    </xf>
    <xf numFmtId="180" fontId="9" fillId="2" borderId="1" xfId="18" applyNumberFormat="1" applyFont="1" applyFill="1" applyBorder="1" applyAlignment="1">
      <alignment/>
    </xf>
    <xf numFmtId="180" fontId="11" fillId="0" borderId="7" xfId="18" applyNumberFormat="1" applyFont="1" applyFill="1" applyBorder="1" applyAlignment="1">
      <alignment/>
    </xf>
    <xf numFmtId="180" fontId="12" fillId="2" borderId="9" xfId="18" applyNumberFormat="1" applyFont="1" applyFill="1" applyBorder="1" applyAlignment="1">
      <alignment/>
    </xf>
    <xf numFmtId="212" fontId="10" fillId="0" borderId="0" xfId="0" applyNumberFormat="1" applyFont="1" applyBorder="1" applyAlignment="1" applyProtection="1">
      <alignment horizontal="right" wrapText="1"/>
      <protection/>
    </xf>
    <xf numFmtId="212" fontId="9" fillId="0" borderId="1" xfId="0" applyNumberFormat="1" applyFont="1" applyBorder="1" applyAlignment="1" applyProtection="1">
      <alignment horizontal="right" wrapText="1"/>
      <protection/>
    </xf>
    <xf numFmtId="180" fontId="10" fillId="2" borderId="7" xfId="18" applyNumberFormat="1" applyFont="1" applyFill="1" applyBorder="1" applyAlignment="1">
      <alignment horizontal="right"/>
    </xf>
    <xf numFmtId="180" fontId="10" fillId="2" borderId="9" xfId="18" applyNumberFormat="1" applyFont="1" applyFill="1" applyBorder="1" applyAlignment="1">
      <alignment horizontal="right"/>
    </xf>
    <xf numFmtId="0" fontId="10" fillId="2" borderId="7" xfId="0" applyFont="1" applyFill="1" applyBorder="1" applyAlignment="1">
      <alignment horizontal="right"/>
    </xf>
    <xf numFmtId="175" fontId="10" fillId="2" borderId="7" xfId="0" applyNumberFormat="1" applyFont="1" applyFill="1" applyBorder="1" applyAlignment="1">
      <alignment horizontal="right"/>
    </xf>
    <xf numFmtId="212" fontId="9" fillId="0" borderId="9" xfId="0" applyNumberFormat="1" applyFont="1" applyBorder="1" applyAlignment="1" applyProtection="1">
      <alignment horizontal="right" wrapText="1"/>
      <protection/>
    </xf>
    <xf numFmtId="213" fontId="10" fillId="0" borderId="7" xfId="0" applyNumberFormat="1" applyFont="1" applyFill="1" applyBorder="1" applyAlignment="1" applyProtection="1">
      <alignment horizontal="right" wrapText="1"/>
      <protection/>
    </xf>
    <xf numFmtId="179" fontId="8" fillId="3" borderId="0" xfId="0" applyNumberFormat="1" applyFont="1" applyFill="1" applyBorder="1" applyAlignment="1">
      <alignment horizontal="center" vertical="center" wrapText="1"/>
    </xf>
    <xf numFmtId="213" fontId="10" fillId="0" borderId="0" xfId="0" applyNumberFormat="1" applyFont="1" applyFill="1" applyBorder="1" applyAlignment="1" applyProtection="1">
      <alignment horizontal="right" wrapText="1"/>
      <protection/>
    </xf>
    <xf numFmtId="180" fontId="10" fillId="2" borderId="0" xfId="18" applyNumberFormat="1" applyFont="1" applyFill="1" applyBorder="1" applyAlignment="1">
      <alignment horizontal="right"/>
    </xf>
    <xf numFmtId="180" fontId="12" fillId="2" borderId="0" xfId="18" applyNumberFormat="1" applyFont="1" applyFill="1" applyBorder="1" applyAlignment="1">
      <alignment/>
    </xf>
    <xf numFmtId="0" fontId="10" fillId="2" borderId="0" xfId="0" applyFont="1" applyFill="1" applyBorder="1" applyAlignment="1">
      <alignment horizontal="right"/>
    </xf>
    <xf numFmtId="175" fontId="10" fillId="2" borderId="0" xfId="0" applyNumberFormat="1" applyFont="1" applyFill="1" applyBorder="1" applyAlignment="1">
      <alignment horizontal="right"/>
    </xf>
    <xf numFmtId="180" fontId="9" fillId="2" borderId="0" xfId="18" applyNumberFormat="1" applyFont="1" applyFill="1" applyBorder="1" applyAlignment="1">
      <alignment/>
    </xf>
    <xf numFmtId="0" fontId="9" fillId="3" borderId="9" xfId="0" applyFont="1" applyFill="1" applyBorder="1" applyAlignment="1">
      <alignment horizontal="center"/>
    </xf>
    <xf numFmtId="213" fontId="10" fillId="0" borderId="5" xfId="0" applyNumberFormat="1" applyFont="1" applyFill="1" applyBorder="1" applyAlignment="1" applyProtection="1">
      <alignment horizontal="right" wrapText="1"/>
      <protection/>
    </xf>
    <xf numFmtId="180" fontId="11" fillId="2" borderId="7" xfId="18" applyNumberFormat="1" applyFont="1" applyFill="1" applyBorder="1" applyAlignment="1">
      <alignment horizontal="right"/>
    </xf>
    <xf numFmtId="180" fontId="10" fillId="0" borderId="0" xfId="18" applyNumberFormat="1" applyFont="1" applyFill="1" applyBorder="1" applyAlignment="1">
      <alignment/>
    </xf>
    <xf numFmtId="180" fontId="10" fillId="0" borderId="3" xfId="18" applyNumberFormat="1" applyFont="1" applyFill="1" applyBorder="1" applyAlignment="1">
      <alignment/>
    </xf>
    <xf numFmtId="0" fontId="9" fillId="2" borderId="9" xfId="0" applyFont="1" applyFill="1" applyBorder="1" applyAlignment="1">
      <alignment wrapText="1"/>
    </xf>
    <xf numFmtId="179" fontId="9" fillId="3" borderId="10" xfId="0" applyNumberFormat="1" applyFont="1" applyFill="1" applyBorder="1" applyAlignment="1">
      <alignment horizontal="center" vertical="center" wrapText="1"/>
    </xf>
    <xf numFmtId="179" fontId="8" fillId="3" borderId="11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/>
    </xf>
    <xf numFmtId="0" fontId="9" fillId="3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/>
    </xf>
    <xf numFmtId="213" fontId="10" fillId="0" borderId="15" xfId="0" applyNumberFormat="1" applyFont="1" applyFill="1" applyBorder="1" applyAlignment="1" applyProtection="1">
      <alignment horizontal="right" wrapText="1"/>
      <protection/>
    </xf>
    <xf numFmtId="180" fontId="10" fillId="2" borderId="16" xfId="18" applyNumberFormat="1" applyFont="1" applyFill="1" applyBorder="1" applyAlignment="1">
      <alignment horizontal="right"/>
    </xf>
    <xf numFmtId="180" fontId="11" fillId="2" borderId="16" xfId="18" applyNumberFormat="1" applyFont="1" applyFill="1" applyBorder="1" applyAlignment="1">
      <alignment horizontal="right"/>
    </xf>
    <xf numFmtId="0" fontId="9" fillId="2" borderId="14" xfId="0" applyFont="1" applyFill="1" applyBorder="1" applyAlignment="1">
      <alignment/>
    </xf>
    <xf numFmtId="180" fontId="9" fillId="2" borderId="13" xfId="18" applyNumberFormat="1" applyFont="1" applyFill="1" applyBorder="1" applyAlignment="1">
      <alignment/>
    </xf>
    <xf numFmtId="0" fontId="10" fillId="2" borderId="16" xfId="0" applyFont="1" applyFill="1" applyBorder="1" applyAlignment="1">
      <alignment horizontal="right"/>
    </xf>
    <xf numFmtId="180" fontId="11" fillId="2" borderId="16" xfId="18" applyNumberFormat="1" applyFont="1" applyFill="1" applyBorder="1" applyAlignment="1">
      <alignment/>
    </xf>
    <xf numFmtId="180" fontId="10" fillId="2" borderId="16" xfId="18" applyNumberFormat="1" applyFont="1" applyFill="1" applyBorder="1" applyAlignment="1">
      <alignment/>
    </xf>
    <xf numFmtId="175" fontId="10" fillId="2" borderId="16" xfId="0" applyNumberFormat="1" applyFont="1" applyFill="1" applyBorder="1" applyAlignment="1">
      <alignment horizontal="right"/>
    </xf>
    <xf numFmtId="180" fontId="12" fillId="2" borderId="13" xfId="18" applyNumberFormat="1" applyFont="1" applyFill="1" applyBorder="1" applyAlignment="1">
      <alignment/>
    </xf>
    <xf numFmtId="0" fontId="9" fillId="2" borderId="17" xfId="0" applyFont="1" applyFill="1" applyBorder="1" applyAlignment="1">
      <alignment wrapText="1"/>
    </xf>
    <xf numFmtId="0" fontId="9" fillId="2" borderId="18" xfId="0" applyFont="1" applyFill="1" applyBorder="1" applyAlignment="1">
      <alignment/>
    </xf>
    <xf numFmtId="180" fontId="12" fillId="2" borderId="19" xfId="18" applyNumberFormat="1" applyFont="1" applyFill="1" applyBorder="1" applyAlignment="1">
      <alignment/>
    </xf>
    <xf numFmtId="180" fontId="12" fillId="2" borderId="18" xfId="18" applyNumberFormat="1" applyFont="1" applyFill="1" applyBorder="1" applyAlignment="1">
      <alignment/>
    </xf>
    <xf numFmtId="212" fontId="9" fillId="0" borderId="18" xfId="0" applyNumberFormat="1" applyFont="1" applyBorder="1" applyAlignment="1" applyProtection="1">
      <alignment horizontal="right" wrapText="1"/>
      <protection/>
    </xf>
    <xf numFmtId="180" fontId="12" fillId="2" borderId="20" xfId="18" applyNumberFormat="1" applyFont="1" applyFill="1" applyBorder="1" applyAlignment="1">
      <alignment/>
    </xf>
    <xf numFmtId="180" fontId="9" fillId="2" borderId="7" xfId="18" applyNumberFormat="1" applyFont="1" applyFill="1" applyBorder="1" applyAlignment="1">
      <alignment/>
    </xf>
    <xf numFmtId="212" fontId="9" fillId="0" borderId="7" xfId="0" applyNumberFormat="1" applyFont="1" applyBorder="1" applyAlignment="1" applyProtection="1">
      <alignment horizontal="right" wrapText="1"/>
      <protection/>
    </xf>
    <xf numFmtId="180" fontId="12" fillId="2" borderId="16" xfId="18" applyNumberFormat="1" applyFont="1" applyFill="1" applyBorder="1" applyAlignment="1">
      <alignment/>
    </xf>
    <xf numFmtId="38" fontId="7" fillId="0" borderId="21" xfId="0" applyNumberFormat="1" applyFont="1" applyBorder="1" applyAlignment="1" applyProtection="1">
      <alignment horizontal="center" vertical="center" wrapText="1"/>
      <protection/>
    </xf>
    <xf numFmtId="38" fontId="7" fillId="0" borderId="6" xfId="0" applyNumberFormat="1" applyFont="1" applyBorder="1" applyAlignment="1" applyProtection="1">
      <alignment horizontal="center" vertical="center" wrapText="1"/>
      <protection/>
    </xf>
    <xf numFmtId="38" fontId="14" fillId="0" borderId="22" xfId="0" applyNumberFormat="1" applyFont="1" applyBorder="1" applyAlignment="1" applyProtection="1">
      <alignment horizontal="center" vertical="center" wrapText="1"/>
      <protection/>
    </xf>
    <xf numFmtId="38" fontId="14" fillId="0" borderId="23" xfId="0" applyNumberFormat="1" applyFont="1" applyBorder="1" applyAlignment="1" applyProtection="1">
      <alignment horizontal="center" vertical="center" wrapText="1"/>
      <protection/>
    </xf>
  </cellXfs>
  <cellStyles count="10">
    <cellStyle name="Normal" xfId="0"/>
    <cellStyle name="AC Heading" xfId="15"/>
    <cellStyle name="Comma" xfId="16"/>
    <cellStyle name="Comma [0]" xfId="17"/>
    <cellStyle name="Comma_4.1 revised summary doc hra 010611" xfId="18"/>
    <cellStyle name="Currency" xfId="19"/>
    <cellStyle name="Currency [0]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Monitoring\2012-2013\05%20Aug12\Report\Appendix%20C%20-%20HRA%20Outturn%20(Aug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C"/>
    </sheetNames>
    <sheetDataSet>
      <sheetData sheetId="0">
        <row r="5">
          <cell r="I5">
            <v>-36508195</v>
          </cell>
        </row>
        <row r="6">
          <cell r="I6">
            <v>-846276</v>
          </cell>
        </row>
        <row r="7">
          <cell r="I7">
            <v>-2255652</v>
          </cell>
        </row>
        <row r="8">
          <cell r="I8">
            <v>-35000</v>
          </cell>
        </row>
        <row r="9">
          <cell r="I9">
            <v>-621000</v>
          </cell>
        </row>
        <row r="13">
          <cell r="I13">
            <v>7100000</v>
          </cell>
        </row>
        <row r="14">
          <cell r="I14">
            <v>361448</v>
          </cell>
        </row>
        <row r="15">
          <cell r="I15">
            <v>569610</v>
          </cell>
        </row>
        <row r="16">
          <cell r="I16">
            <v>1790091</v>
          </cell>
        </row>
        <row r="17">
          <cell r="I17">
            <v>8147000</v>
          </cell>
        </row>
        <row r="18">
          <cell r="I18">
            <v>281410</v>
          </cell>
        </row>
        <row r="19">
          <cell r="I19">
            <v>785648</v>
          </cell>
        </row>
        <row r="20">
          <cell r="I20">
            <v>499407</v>
          </cell>
        </row>
        <row r="21">
          <cell r="I21">
            <v>249708</v>
          </cell>
        </row>
        <row r="22">
          <cell r="I22">
            <v>542808</v>
          </cell>
        </row>
        <row r="23">
          <cell r="I23">
            <v>963830</v>
          </cell>
        </row>
        <row r="24">
          <cell r="I24">
            <v>625711</v>
          </cell>
        </row>
        <row r="25">
          <cell r="I25">
            <v>410000</v>
          </cell>
        </row>
        <row r="26">
          <cell r="I26">
            <v>200000</v>
          </cell>
        </row>
        <row r="29">
          <cell r="I29">
            <v>941029</v>
          </cell>
        </row>
        <row r="30">
          <cell r="I30">
            <v>268237</v>
          </cell>
        </row>
        <row r="31">
          <cell r="I31">
            <v>248028</v>
          </cell>
        </row>
        <row r="32">
          <cell r="I32">
            <v>4462900</v>
          </cell>
        </row>
        <row r="33">
          <cell r="I33">
            <v>5202996</v>
          </cell>
        </row>
        <row r="43">
          <cell r="I43">
            <v>-317347</v>
          </cell>
        </row>
        <row r="44">
          <cell r="I44">
            <v>73854</v>
          </cell>
        </row>
        <row r="45">
          <cell r="I45">
            <v>37190</v>
          </cell>
        </row>
        <row r="46">
          <cell r="I46">
            <v>383000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showGridLines="0" zoomScale="115" zoomScaleNormal="115" workbookViewId="0" topLeftCell="A1">
      <pane xSplit="2" ySplit="1" topLeftCell="C2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H28" sqref="H28"/>
    </sheetView>
  </sheetViews>
  <sheetFormatPr defaultColWidth="9.140625" defaultRowHeight="12.75"/>
  <cols>
    <col min="1" max="1" width="15.7109375" style="1" customWidth="1"/>
    <col min="2" max="2" width="31.140625" style="1" customWidth="1"/>
    <col min="3" max="4" width="10.140625" style="1" hidden="1" customWidth="1"/>
    <col min="5" max="6" width="11.28125" style="1" bestFit="1" customWidth="1"/>
    <col min="7" max="8" width="10.7109375" style="1" customWidth="1"/>
    <col min="9" max="14" width="10.28125" style="1" customWidth="1"/>
    <col min="15" max="16384" width="9.140625" style="1" customWidth="1"/>
  </cols>
  <sheetData>
    <row r="1" spans="1:18" s="2" customFormat="1" ht="51">
      <c r="A1" s="89" t="s">
        <v>49</v>
      </c>
      <c r="B1" s="90"/>
      <c r="C1" s="14" t="s">
        <v>0</v>
      </c>
      <c r="D1" s="14" t="s">
        <v>1</v>
      </c>
      <c r="E1" s="14" t="s">
        <v>2</v>
      </c>
      <c r="F1" s="14" t="s">
        <v>3</v>
      </c>
      <c r="G1" s="35" t="s">
        <v>50</v>
      </c>
      <c r="H1" s="35" t="s">
        <v>51</v>
      </c>
      <c r="I1" s="35" t="s">
        <v>52</v>
      </c>
      <c r="J1" s="35" t="s">
        <v>53</v>
      </c>
      <c r="K1" s="35" t="s">
        <v>55</v>
      </c>
      <c r="L1" s="1"/>
      <c r="M1" s="52"/>
      <c r="N1" s="3" t="s">
        <v>4</v>
      </c>
      <c r="P1" s="3" t="s">
        <v>5</v>
      </c>
      <c r="R1" s="3" t="s">
        <v>6</v>
      </c>
    </row>
    <row r="2" spans="1:18" s="2" customFormat="1" ht="12.75">
      <c r="A2" s="15" t="s">
        <v>7</v>
      </c>
      <c r="B2" s="15"/>
      <c r="C2" s="17" t="s">
        <v>8</v>
      </c>
      <c r="D2" s="17" t="s">
        <v>8</v>
      </c>
      <c r="E2" s="18" t="s">
        <v>8</v>
      </c>
      <c r="F2" s="18" t="s">
        <v>8</v>
      </c>
      <c r="G2" s="34" t="s">
        <v>8</v>
      </c>
      <c r="H2" s="34" t="s">
        <v>54</v>
      </c>
      <c r="I2" s="59" t="s">
        <v>8</v>
      </c>
      <c r="J2" s="59" t="s">
        <v>8</v>
      </c>
      <c r="K2" s="16" t="s">
        <v>8</v>
      </c>
      <c r="L2" s="1"/>
      <c r="M2" s="16"/>
      <c r="N2" s="4" t="s">
        <v>8</v>
      </c>
      <c r="P2" s="4" t="s">
        <v>8</v>
      </c>
      <c r="R2" s="4" t="s">
        <v>8</v>
      </c>
    </row>
    <row r="3" spans="1:14" ht="12.75">
      <c r="A3" s="19"/>
      <c r="B3" s="19" t="s">
        <v>9</v>
      </c>
      <c r="C3" s="20">
        <v>-36508195</v>
      </c>
      <c r="D3" s="21">
        <v>-33635825</v>
      </c>
      <c r="E3" s="21">
        <v>-36508195</v>
      </c>
      <c r="F3" s="36">
        <v>-17901966.23</v>
      </c>
      <c r="G3" s="44">
        <f>(F3/E3)*100%</f>
        <v>0.49035473350572384</v>
      </c>
      <c r="H3" s="36">
        <v>-36508195</v>
      </c>
      <c r="I3" s="51">
        <f>H3-E3</f>
        <v>0</v>
      </c>
      <c r="J3" s="51">
        <f>H3-'[1]Appendix C'!$I$5</f>
        <v>0</v>
      </c>
      <c r="K3" s="60"/>
      <c r="M3" s="53"/>
      <c r="N3" s="5"/>
    </row>
    <row r="4" spans="1:14" ht="12.75">
      <c r="A4" s="19"/>
      <c r="B4" s="19" t="s">
        <v>10</v>
      </c>
      <c r="C4" s="20">
        <v>-956276</v>
      </c>
      <c r="D4" s="21">
        <v>-718276</v>
      </c>
      <c r="E4" s="21">
        <v>-956276</v>
      </c>
      <c r="F4" s="37">
        <v>-471840.97</v>
      </c>
      <c r="G4" s="44">
        <f>(F4/E4)*100%</f>
        <v>0.4934150496300231</v>
      </c>
      <c r="H4" s="37">
        <v>-956276</v>
      </c>
      <c r="I4" s="51">
        <f>H4-E4</f>
        <v>0</v>
      </c>
      <c r="J4" s="51">
        <f>H4-'[1]Appendix C'!$I$6</f>
        <v>-110000</v>
      </c>
      <c r="K4" s="46"/>
      <c r="M4" s="54"/>
      <c r="N4" s="5"/>
    </row>
    <row r="5" spans="1:15" ht="12.75">
      <c r="A5" s="19"/>
      <c r="B5" s="19" t="s">
        <v>11</v>
      </c>
      <c r="C5" s="20">
        <v>-2207652</v>
      </c>
      <c r="D5" s="21">
        <v>-2773782</v>
      </c>
      <c r="E5" s="21">
        <v>-2255652</v>
      </c>
      <c r="F5" s="37">
        <v>-1361590.38</v>
      </c>
      <c r="G5" s="44">
        <f>(F5/E5)*100%</f>
        <v>0.6036349490080917</v>
      </c>
      <c r="H5" s="37">
        <v>-2255652</v>
      </c>
      <c r="I5" s="51">
        <f>H5-E5</f>
        <v>0</v>
      </c>
      <c r="J5" s="51">
        <f>H5-'[1]Appendix C'!$I$7</f>
        <v>0</v>
      </c>
      <c r="K5" s="61">
        <v>-48000</v>
      </c>
      <c r="M5" s="54"/>
      <c r="N5" s="5">
        <v>-48</v>
      </c>
      <c r="O5" s="1" t="s">
        <v>12</v>
      </c>
    </row>
    <row r="6" spans="1:15" ht="12.75">
      <c r="A6" s="19"/>
      <c r="B6" s="19" t="s">
        <v>13</v>
      </c>
      <c r="C6" s="20">
        <v>-721000</v>
      </c>
      <c r="D6" s="21">
        <v>-719000</v>
      </c>
      <c r="E6" s="21">
        <v>-621000</v>
      </c>
      <c r="F6" s="37">
        <v>-303002.52</v>
      </c>
      <c r="G6" s="44">
        <f>(F6/E6)*100%</f>
        <v>0.4879267632850242</v>
      </c>
      <c r="H6" s="37">
        <v>-621000</v>
      </c>
      <c r="I6" s="51">
        <f>H6-E6</f>
        <v>0</v>
      </c>
      <c r="J6" s="51">
        <f>H6-'[1]Appendix C'!$I$9</f>
        <v>0</v>
      </c>
      <c r="K6" s="46">
        <v>100000</v>
      </c>
      <c r="M6" s="54"/>
      <c r="N6" s="5">
        <v>100</v>
      </c>
      <c r="O6" s="1" t="s">
        <v>14</v>
      </c>
    </row>
    <row r="7" spans="1:14" s="2" customFormat="1" ht="12.75">
      <c r="A7" s="29"/>
      <c r="B7" s="29" t="s">
        <v>15</v>
      </c>
      <c r="C7" s="22">
        <f>SUM(C3:C6)</f>
        <v>-40393123</v>
      </c>
      <c r="D7" s="22">
        <v>-37924603</v>
      </c>
      <c r="E7" s="22">
        <f>SUM(E3:E6)</f>
        <v>-40341123</v>
      </c>
      <c r="F7" s="38">
        <f>SUM(F3:F6)</f>
        <v>-20038400.099999998</v>
      </c>
      <c r="G7" s="45">
        <f>(F7/E7)*100%</f>
        <v>0.49672390379415066</v>
      </c>
      <c r="H7" s="38">
        <f>SUM(H3:H6)</f>
        <v>-40341123</v>
      </c>
      <c r="I7" s="38">
        <f>SUM(I3:I6)</f>
        <v>0</v>
      </c>
      <c r="J7" s="38">
        <f>SUM(J3:J6)</f>
        <v>-110000</v>
      </c>
      <c r="K7" s="41">
        <f>SUM(K3:K6)</f>
        <v>52000</v>
      </c>
      <c r="L7" s="1"/>
      <c r="M7" s="55"/>
      <c r="N7" s="6"/>
    </row>
    <row r="8" spans="1:14" ht="12.75">
      <c r="A8" s="29" t="s">
        <v>16</v>
      </c>
      <c r="B8" s="19"/>
      <c r="C8" s="24"/>
      <c r="D8" s="21"/>
      <c r="E8" s="24"/>
      <c r="F8" s="19"/>
      <c r="G8" s="24"/>
      <c r="H8" s="19"/>
      <c r="I8" s="48"/>
      <c r="J8" s="48"/>
      <c r="K8" s="48"/>
      <c r="M8" s="56"/>
      <c r="N8" s="5"/>
    </row>
    <row r="9" spans="1:14" ht="12.75">
      <c r="A9" s="19"/>
      <c r="B9" s="19" t="s">
        <v>17</v>
      </c>
      <c r="C9" s="25">
        <v>361448</v>
      </c>
      <c r="D9" s="25">
        <v>489377</v>
      </c>
      <c r="E9" s="25">
        <v>361448</v>
      </c>
      <c r="F9" s="39">
        <v>89120.88</v>
      </c>
      <c r="G9" s="44">
        <f aca="true" t="shared" si="0" ref="G9:G31">(F9/E9)*100%</f>
        <v>0.2465662557269649</v>
      </c>
      <c r="H9" s="39">
        <v>361448</v>
      </c>
      <c r="I9" s="51">
        <f aca="true" t="shared" si="1" ref="I9:I21">H9-E9</f>
        <v>0</v>
      </c>
      <c r="J9" s="37">
        <f>H9-'[1]Appendix C'!$I$14</f>
        <v>0</v>
      </c>
      <c r="K9" s="37"/>
      <c r="M9" s="21"/>
      <c r="N9" s="5"/>
    </row>
    <row r="10" spans="1:14" ht="12.75">
      <c r="A10" s="19"/>
      <c r="B10" s="19" t="s">
        <v>18</v>
      </c>
      <c r="C10" s="25">
        <v>597872</v>
      </c>
      <c r="D10" s="25">
        <v>487965</v>
      </c>
      <c r="E10" s="25">
        <v>601109</v>
      </c>
      <c r="F10" s="39">
        <v>228707.87</v>
      </c>
      <c r="G10" s="44">
        <f t="shared" si="0"/>
        <v>0.38047653586953445</v>
      </c>
      <c r="H10" s="39">
        <v>601109</v>
      </c>
      <c r="I10" s="51">
        <f t="shared" si="1"/>
        <v>0</v>
      </c>
      <c r="J10" s="39">
        <f>H10-'[1]Appendix C'!$I$15</f>
        <v>31499</v>
      </c>
      <c r="K10" s="39">
        <v>1000</v>
      </c>
      <c r="M10" s="21"/>
      <c r="N10" s="5">
        <v>1</v>
      </c>
    </row>
    <row r="11" spans="1:14" ht="12.75">
      <c r="A11" s="19"/>
      <c r="B11" s="19" t="s">
        <v>19</v>
      </c>
      <c r="C11" s="25">
        <v>1838604</v>
      </c>
      <c r="D11" s="25">
        <v>2067761</v>
      </c>
      <c r="E11" s="25">
        <v>1824592</v>
      </c>
      <c r="F11" s="39">
        <v>901702.96</v>
      </c>
      <c r="G11" s="44">
        <f t="shared" si="0"/>
        <v>0.4941942965879495</v>
      </c>
      <c r="H11" s="39">
        <v>1824592</v>
      </c>
      <c r="I11" s="51">
        <f t="shared" si="1"/>
        <v>0</v>
      </c>
      <c r="J11" s="39">
        <f>H11-'[1]Appendix C'!$I$16</f>
        <v>34501</v>
      </c>
      <c r="K11" s="37">
        <v>-14000</v>
      </c>
      <c r="M11" s="21"/>
      <c r="N11" s="5">
        <v>-14</v>
      </c>
    </row>
    <row r="12" spans="1:14" ht="12.75">
      <c r="A12" s="19"/>
      <c r="B12" s="19" t="s">
        <v>20</v>
      </c>
      <c r="C12" s="25">
        <v>8147000</v>
      </c>
      <c r="D12" s="25">
        <v>10017225</v>
      </c>
      <c r="E12" s="25">
        <v>8147000</v>
      </c>
      <c r="F12" s="39">
        <v>4073500</v>
      </c>
      <c r="G12" s="44">
        <f t="shared" si="0"/>
        <v>0.5</v>
      </c>
      <c r="H12" s="39">
        <v>8147000</v>
      </c>
      <c r="I12" s="51">
        <f t="shared" si="1"/>
        <v>0</v>
      </c>
      <c r="J12" s="37">
        <f>H12-'[1]Appendix C'!$I$17</f>
        <v>0</v>
      </c>
      <c r="K12" s="37"/>
      <c r="M12" s="21"/>
      <c r="N12" s="5"/>
    </row>
    <row r="13" spans="1:14" ht="12.75">
      <c r="A13" s="19"/>
      <c r="B13" s="19" t="s">
        <v>21</v>
      </c>
      <c r="C13" s="25">
        <v>281410</v>
      </c>
      <c r="D13" s="25">
        <v>280977</v>
      </c>
      <c r="E13" s="25">
        <v>281410</v>
      </c>
      <c r="F13" s="39">
        <v>140903.5</v>
      </c>
      <c r="G13" s="44">
        <f t="shared" si="0"/>
        <v>0.5007053764969261</v>
      </c>
      <c r="H13" s="39">
        <v>281410</v>
      </c>
      <c r="I13" s="51">
        <f t="shared" si="1"/>
        <v>0</v>
      </c>
      <c r="J13" s="37">
        <f>H13-'[1]Appendix C'!$I$18</f>
        <v>0</v>
      </c>
      <c r="K13" s="37"/>
      <c r="M13" s="21"/>
      <c r="N13" s="5"/>
    </row>
    <row r="14" spans="1:14" ht="12.75">
      <c r="A14" s="19"/>
      <c r="B14" s="19" t="s">
        <v>22</v>
      </c>
      <c r="C14" s="25">
        <v>785648</v>
      </c>
      <c r="D14" s="25">
        <v>643908</v>
      </c>
      <c r="E14" s="25">
        <v>785648</v>
      </c>
      <c r="F14" s="39">
        <v>392824</v>
      </c>
      <c r="G14" s="44">
        <f t="shared" si="0"/>
        <v>0.5</v>
      </c>
      <c r="H14" s="39">
        <v>785648</v>
      </c>
      <c r="I14" s="51">
        <f t="shared" si="1"/>
        <v>0</v>
      </c>
      <c r="J14" s="37">
        <f>H14-'[1]Appendix C'!$I$19</f>
        <v>0</v>
      </c>
      <c r="K14" s="37"/>
      <c r="M14" s="21"/>
      <c r="N14" s="5"/>
    </row>
    <row r="15" spans="1:14" ht="12.75">
      <c r="A15" s="19"/>
      <c r="B15" s="19" t="s">
        <v>23</v>
      </c>
      <c r="C15" s="25">
        <v>499407</v>
      </c>
      <c r="D15" s="25">
        <v>459034</v>
      </c>
      <c r="E15" s="25">
        <v>499407</v>
      </c>
      <c r="F15" s="39">
        <v>248833.03</v>
      </c>
      <c r="G15" s="44">
        <f t="shared" si="0"/>
        <v>0.49825699279345304</v>
      </c>
      <c r="H15" s="39">
        <v>499407</v>
      </c>
      <c r="I15" s="51">
        <f t="shared" si="1"/>
        <v>0</v>
      </c>
      <c r="J15" s="37">
        <f>H15-'[1]Appendix C'!$I$20</f>
        <v>0</v>
      </c>
      <c r="K15" s="37"/>
      <c r="M15" s="21"/>
      <c r="N15" s="5"/>
    </row>
    <row r="16" spans="1:14" ht="12.75">
      <c r="A16" s="19"/>
      <c r="B16" s="19" t="s">
        <v>24</v>
      </c>
      <c r="C16" s="25">
        <v>208300</v>
      </c>
      <c r="D16" s="25">
        <v>300156</v>
      </c>
      <c r="E16" s="25">
        <v>207708</v>
      </c>
      <c r="F16" s="39">
        <v>79426.29</v>
      </c>
      <c r="G16" s="44">
        <f t="shared" si="0"/>
        <v>0.3823939857877405</v>
      </c>
      <c r="H16" s="39">
        <v>207708</v>
      </c>
      <c r="I16" s="51">
        <f t="shared" si="1"/>
        <v>0</v>
      </c>
      <c r="J16" s="37">
        <f>H16-'[1]Appendix C'!$I$21</f>
        <v>-42000</v>
      </c>
      <c r="K16" s="37"/>
      <c r="M16" s="21"/>
      <c r="N16" s="5"/>
    </row>
    <row r="17" spans="1:15" ht="12.75">
      <c r="A17" s="19"/>
      <c r="B17" s="19" t="s">
        <v>25</v>
      </c>
      <c r="C17" s="25">
        <v>472672</v>
      </c>
      <c r="D17" s="25">
        <v>410240</v>
      </c>
      <c r="E17" s="25">
        <v>542808</v>
      </c>
      <c r="F17" s="39">
        <v>209937.9</v>
      </c>
      <c r="G17" s="44">
        <f t="shared" si="0"/>
        <v>0.3867627227306893</v>
      </c>
      <c r="H17" s="39">
        <v>542808</v>
      </c>
      <c r="I17" s="51">
        <f t="shared" si="1"/>
        <v>0</v>
      </c>
      <c r="J17" s="37">
        <f>H17-'[1]Appendix C'!$I$22</f>
        <v>0</v>
      </c>
      <c r="K17" s="39">
        <v>70000</v>
      </c>
      <c r="M17" s="25"/>
      <c r="N17" s="5">
        <v>70</v>
      </c>
      <c r="O17" s="1" t="s">
        <v>26</v>
      </c>
    </row>
    <row r="18" spans="1:14" ht="12.75">
      <c r="A18" s="19"/>
      <c r="B18" s="19" t="s">
        <v>27</v>
      </c>
      <c r="C18" s="25">
        <v>835059</v>
      </c>
      <c r="D18" s="25">
        <v>873921</v>
      </c>
      <c r="E18" s="25">
        <v>834830</v>
      </c>
      <c r="F18" s="39">
        <v>393303.83</v>
      </c>
      <c r="G18" s="44">
        <f t="shared" si="0"/>
        <v>0.47111846723284984</v>
      </c>
      <c r="H18" s="39">
        <v>834830</v>
      </c>
      <c r="I18" s="51">
        <f t="shared" si="1"/>
        <v>0</v>
      </c>
      <c r="J18" s="37">
        <f>H18-'[1]Appendix C'!$I$23</f>
        <v>-129000</v>
      </c>
      <c r="K18" s="39"/>
      <c r="M18" s="25"/>
      <c r="N18" s="5"/>
    </row>
    <row r="19" spans="1:14" ht="12.75">
      <c r="A19" s="19"/>
      <c r="B19" s="19" t="s">
        <v>28</v>
      </c>
      <c r="C19" s="25">
        <v>625711</v>
      </c>
      <c r="D19" s="25">
        <v>737411</v>
      </c>
      <c r="E19" s="25">
        <v>625711</v>
      </c>
      <c r="F19" s="39">
        <v>291090.77</v>
      </c>
      <c r="G19" s="44">
        <f t="shared" si="0"/>
        <v>0.46521600227581106</v>
      </c>
      <c r="H19" s="39">
        <v>625711</v>
      </c>
      <c r="I19" s="51">
        <f t="shared" si="1"/>
        <v>0</v>
      </c>
      <c r="J19" s="37">
        <f>H19-'[1]Appendix C'!$I$24</f>
        <v>0</v>
      </c>
      <c r="K19" s="37"/>
      <c r="M19" s="21"/>
      <c r="N19" s="5"/>
    </row>
    <row r="20" spans="1:14" ht="12.75">
      <c r="A20" s="19"/>
      <c r="B20" s="19" t="s">
        <v>29</v>
      </c>
      <c r="C20" s="25">
        <v>410000</v>
      </c>
      <c r="D20" s="25"/>
      <c r="E20" s="25">
        <v>410000</v>
      </c>
      <c r="F20" s="39">
        <v>34466.45</v>
      </c>
      <c r="G20" s="44">
        <f t="shared" si="0"/>
        <v>0.08406451219512194</v>
      </c>
      <c r="H20" s="39">
        <v>410000</v>
      </c>
      <c r="I20" s="51">
        <f t="shared" si="1"/>
        <v>0</v>
      </c>
      <c r="J20" s="37">
        <f>H20-'[1]Appendix C'!$I$25</f>
        <v>0</v>
      </c>
      <c r="K20" s="37"/>
      <c r="M20" s="21"/>
      <c r="N20" s="5"/>
    </row>
    <row r="21" spans="1:14" ht="12.75">
      <c r="A21" s="19"/>
      <c r="B21" s="19" t="s">
        <v>30</v>
      </c>
      <c r="C21" s="25">
        <v>201237</v>
      </c>
      <c r="D21" s="25"/>
      <c r="E21" s="25">
        <v>200000</v>
      </c>
      <c r="F21" s="39">
        <v>48721.95</v>
      </c>
      <c r="G21" s="44">
        <f t="shared" si="0"/>
        <v>0.24360974999999999</v>
      </c>
      <c r="H21" s="39">
        <v>200000</v>
      </c>
      <c r="I21" s="51">
        <f t="shared" si="1"/>
        <v>0</v>
      </c>
      <c r="J21" s="37">
        <f>H21-'[1]Appendix C'!$I$26</f>
        <v>0</v>
      </c>
      <c r="K21" s="37">
        <v>-1000</v>
      </c>
      <c r="M21" s="21"/>
      <c r="N21" s="5">
        <v>-1</v>
      </c>
    </row>
    <row r="22" spans="1:14" ht="12.75">
      <c r="A22" s="19"/>
      <c r="B22" s="26" t="s">
        <v>31</v>
      </c>
      <c r="C22" s="27">
        <f>SUM(C9:C21)</f>
        <v>15264368</v>
      </c>
      <c r="D22" s="27">
        <v>17519894</v>
      </c>
      <c r="E22" s="23">
        <f>SUM(E9:E21)</f>
        <v>15321671</v>
      </c>
      <c r="F22" s="41">
        <f>SUM(F9:F21)</f>
        <v>7132539.430000002</v>
      </c>
      <c r="G22" s="45">
        <f t="shared" si="0"/>
        <v>0.4655196831990454</v>
      </c>
      <c r="H22" s="41">
        <f>SUM(H9:H21)</f>
        <v>15321671</v>
      </c>
      <c r="I22" s="41">
        <f>SUM(I9:I21)</f>
        <v>0</v>
      </c>
      <c r="J22" s="38">
        <f>SUM(J9:J21)</f>
        <v>-105000</v>
      </c>
      <c r="K22" s="41">
        <f>SUM(K9:K21)</f>
        <v>56000</v>
      </c>
      <c r="M22" s="55"/>
      <c r="N22" s="5"/>
    </row>
    <row r="23" spans="1:14" ht="12.75">
      <c r="A23" s="29"/>
      <c r="B23" s="19"/>
      <c r="C23" s="28"/>
      <c r="D23" s="21"/>
      <c r="E23" s="28"/>
      <c r="F23" s="40"/>
      <c r="G23" s="28"/>
      <c r="H23" s="40"/>
      <c r="I23" s="49"/>
      <c r="J23" s="49"/>
      <c r="K23" s="49"/>
      <c r="M23" s="57"/>
      <c r="N23" s="5"/>
    </row>
    <row r="24" spans="1:14" ht="12.75">
      <c r="A24" s="19"/>
      <c r="B24" s="19" t="s">
        <v>32</v>
      </c>
      <c r="C24" s="25">
        <v>941029</v>
      </c>
      <c r="D24" s="25">
        <v>941029</v>
      </c>
      <c r="E24" s="25">
        <v>941029</v>
      </c>
      <c r="F24" s="39">
        <v>470514.53</v>
      </c>
      <c r="G24" s="44">
        <f t="shared" si="0"/>
        <v>0.5000000318799952</v>
      </c>
      <c r="H24" s="39">
        <v>941029</v>
      </c>
      <c r="I24" s="51">
        <f aca="true" t="shared" si="2" ref="I24:I29">H24-E24</f>
        <v>0</v>
      </c>
      <c r="J24" s="39">
        <f>H24-'[1]Appendix C'!$I$29</f>
        <v>0</v>
      </c>
      <c r="K24" s="39"/>
      <c r="M24" s="25"/>
      <c r="N24" s="5"/>
    </row>
    <row r="25" spans="1:14" ht="12.75">
      <c r="A25" s="19"/>
      <c r="B25" s="19" t="s">
        <v>33</v>
      </c>
      <c r="C25" s="25">
        <v>268237</v>
      </c>
      <c r="D25" s="25">
        <v>268237</v>
      </c>
      <c r="E25" s="25">
        <v>268237</v>
      </c>
      <c r="F25" s="39">
        <v>134118.54</v>
      </c>
      <c r="G25" s="44">
        <f t="shared" si="0"/>
        <v>0.5000001491218586</v>
      </c>
      <c r="H25" s="39">
        <v>268237</v>
      </c>
      <c r="I25" s="51">
        <f t="shared" si="2"/>
        <v>0</v>
      </c>
      <c r="J25" s="39">
        <f>H25-'[1]Appendix C'!$I$30</f>
        <v>0</v>
      </c>
      <c r="K25" s="39"/>
      <c r="M25" s="25"/>
      <c r="N25" s="5"/>
    </row>
    <row r="26" spans="1:14" ht="12.75">
      <c r="A26" s="19"/>
      <c r="B26" s="19" t="s">
        <v>34</v>
      </c>
      <c r="C26" s="25">
        <v>248028</v>
      </c>
      <c r="D26" s="25">
        <v>248028</v>
      </c>
      <c r="E26" s="25">
        <v>248028</v>
      </c>
      <c r="F26" s="39">
        <v>124014.05</v>
      </c>
      <c r="G26" s="44">
        <f t="shared" si="0"/>
        <v>0.500000201590143</v>
      </c>
      <c r="H26" s="39">
        <v>248028</v>
      </c>
      <c r="I26" s="51">
        <f t="shared" si="2"/>
        <v>0</v>
      </c>
      <c r="J26" s="39">
        <f>H26-'[1]Appendix C'!$I$31</f>
        <v>0</v>
      </c>
      <c r="K26" s="39"/>
      <c r="M26" s="25"/>
      <c r="N26" s="5"/>
    </row>
    <row r="27" spans="1:14" ht="12.75">
      <c r="A27" s="19"/>
      <c r="B27" s="19" t="s">
        <v>35</v>
      </c>
      <c r="C27" s="25">
        <v>4450058</v>
      </c>
      <c r="D27" s="25">
        <v>4061446</v>
      </c>
      <c r="E27" s="25">
        <v>4462900</v>
      </c>
      <c r="F27" s="39">
        <v>2265949.16</v>
      </c>
      <c r="G27" s="44">
        <f t="shared" si="0"/>
        <v>0.5077302112975868</v>
      </c>
      <c r="H27" s="39">
        <v>4462900</v>
      </c>
      <c r="I27" s="51">
        <f t="shared" si="2"/>
        <v>0</v>
      </c>
      <c r="J27" s="39">
        <f>H27-'[1]Appendix C'!$I$32</f>
        <v>0</v>
      </c>
      <c r="K27" s="39">
        <v>13000</v>
      </c>
      <c r="M27" s="25"/>
      <c r="N27" s="5">
        <v>13</v>
      </c>
    </row>
    <row r="28" spans="1:14" ht="12.75">
      <c r="A28" s="19"/>
      <c r="B28" s="19" t="s">
        <v>36</v>
      </c>
      <c r="C28" s="25">
        <v>4938309</v>
      </c>
      <c r="D28" s="25">
        <v>5230593</v>
      </c>
      <c r="E28" s="25">
        <v>4938496</v>
      </c>
      <c r="F28" s="39">
        <v>2516101.53</v>
      </c>
      <c r="G28" s="44">
        <f t="shared" si="0"/>
        <v>0.5094874087171478</v>
      </c>
      <c r="H28" s="39">
        <v>4938496</v>
      </c>
      <c r="I28" s="51">
        <f t="shared" si="2"/>
        <v>0</v>
      </c>
      <c r="J28" s="37">
        <f>H28-'[1]Appendix C'!$I$33</f>
        <v>-264500</v>
      </c>
      <c r="K28" s="39"/>
      <c r="M28" s="25"/>
      <c r="N28" s="5"/>
    </row>
    <row r="29" spans="1:15" ht="12.75">
      <c r="A29" s="19"/>
      <c r="B29" s="19" t="s">
        <v>37</v>
      </c>
      <c r="C29" s="25">
        <v>635607</v>
      </c>
      <c r="D29" s="25">
        <v>635607</v>
      </c>
      <c r="E29" s="25">
        <v>739607</v>
      </c>
      <c r="F29" s="39">
        <v>140881.61</v>
      </c>
      <c r="G29" s="44">
        <f t="shared" si="0"/>
        <v>0.19048171528933608</v>
      </c>
      <c r="H29" s="39">
        <v>739607</v>
      </c>
      <c r="I29" s="51">
        <f t="shared" si="2"/>
        <v>0</v>
      </c>
      <c r="J29" s="39"/>
      <c r="K29" s="39">
        <v>104000</v>
      </c>
      <c r="M29" s="25"/>
      <c r="N29" s="5">
        <v>104</v>
      </c>
      <c r="O29" s="1" t="s">
        <v>38</v>
      </c>
    </row>
    <row r="30" spans="1:14" ht="12.75">
      <c r="A30" s="19"/>
      <c r="B30" s="26" t="s">
        <v>39</v>
      </c>
      <c r="C30" s="27">
        <f>SUM(C24:C29)</f>
        <v>11481268</v>
      </c>
      <c r="D30" s="27">
        <v>11384940</v>
      </c>
      <c r="E30" s="23">
        <f>SUM(E24:E29)</f>
        <v>11598297</v>
      </c>
      <c r="F30" s="41">
        <f>SUM(F24:F29)</f>
        <v>5651579.420000001</v>
      </c>
      <c r="G30" s="45">
        <f t="shared" si="0"/>
        <v>0.48727665966822553</v>
      </c>
      <c r="H30" s="41">
        <f>SUM(H24:H29)</f>
        <v>11598297</v>
      </c>
      <c r="I30" s="41">
        <f>SUM(I24:I29)</f>
        <v>0</v>
      </c>
      <c r="J30" s="38">
        <f>SUM(J24:J29)</f>
        <v>-264500</v>
      </c>
      <c r="K30" s="41">
        <f>SUM(K24:K29)</f>
        <v>117000</v>
      </c>
      <c r="M30" s="58"/>
      <c r="N30" s="5"/>
    </row>
    <row r="31" spans="1:14" s="2" customFormat="1" ht="12.75">
      <c r="A31" s="29"/>
      <c r="B31" s="29" t="s">
        <v>40</v>
      </c>
      <c r="C31" s="23">
        <f>+C22+C30</f>
        <v>26745636</v>
      </c>
      <c r="D31" s="23">
        <v>28904834</v>
      </c>
      <c r="E31" s="23">
        <f>+E22+E30</f>
        <v>26919968</v>
      </c>
      <c r="F31" s="41">
        <f>+F22+F30</f>
        <v>12784118.850000001</v>
      </c>
      <c r="G31" s="45">
        <f t="shared" si="0"/>
        <v>0.47489353813496366</v>
      </c>
      <c r="H31" s="41">
        <f>+H22+H30</f>
        <v>26919968</v>
      </c>
      <c r="I31" s="41">
        <f>+I22+I30</f>
        <v>0</v>
      </c>
      <c r="J31" s="38">
        <f>+J22+J30</f>
        <v>-369500</v>
      </c>
      <c r="K31" s="41">
        <f>+K22+K30</f>
        <v>173000</v>
      </c>
      <c r="L31" s="1"/>
      <c r="M31" s="55"/>
      <c r="N31" s="6"/>
    </row>
    <row r="32" spans="1:14" ht="12.75">
      <c r="A32" s="29" t="s">
        <v>41</v>
      </c>
      <c r="B32" s="19"/>
      <c r="C32" s="24"/>
      <c r="D32" s="21"/>
      <c r="E32" s="24"/>
      <c r="F32" s="19"/>
      <c r="G32" s="24"/>
      <c r="H32" s="19"/>
      <c r="I32" s="46">
        <v>0</v>
      </c>
      <c r="J32" s="46">
        <v>0</v>
      </c>
      <c r="K32" s="46"/>
      <c r="M32" s="54"/>
      <c r="N32" s="5"/>
    </row>
    <row r="33" spans="1:17" ht="12.75">
      <c r="A33" s="19"/>
      <c r="B33" s="19" t="s">
        <v>42</v>
      </c>
      <c r="C33" s="25">
        <v>0</v>
      </c>
      <c r="D33" s="21">
        <v>-181409</v>
      </c>
      <c r="E33" s="21">
        <v>-317347</v>
      </c>
      <c r="F33" s="42">
        <v>-317347</v>
      </c>
      <c r="G33" s="44">
        <f aca="true" t="shared" si="3" ref="G33:G40">(F33/E33)*100%</f>
        <v>1</v>
      </c>
      <c r="H33" s="37">
        <v>-317347</v>
      </c>
      <c r="I33" s="51">
        <f aca="true" t="shared" si="4" ref="I33:I38">H33-E33</f>
        <v>0</v>
      </c>
      <c r="J33" s="46">
        <f>H33-'[1]Appendix C'!$I$43</f>
        <v>0</v>
      </c>
      <c r="K33" s="46"/>
      <c r="M33" s="54"/>
      <c r="N33" s="5"/>
      <c r="P33" s="5">
        <v>-317</v>
      </c>
      <c r="Q33" s="1" t="s">
        <v>5</v>
      </c>
    </row>
    <row r="34" spans="1:13" ht="12.75">
      <c r="A34" s="19"/>
      <c r="B34" s="19" t="s">
        <v>43</v>
      </c>
      <c r="C34" s="20">
        <v>-35000</v>
      </c>
      <c r="D34" s="21">
        <v>-77720</v>
      </c>
      <c r="E34" s="21">
        <v>-35000</v>
      </c>
      <c r="F34" s="37">
        <v>-17500</v>
      </c>
      <c r="G34" s="44">
        <f t="shared" si="3"/>
        <v>0.5</v>
      </c>
      <c r="H34" s="37">
        <v>-35000</v>
      </c>
      <c r="I34" s="51">
        <f t="shared" si="4"/>
        <v>0</v>
      </c>
      <c r="J34" s="46">
        <f>H34-'[1]Appendix C'!$I$8</f>
        <v>0</v>
      </c>
      <c r="K34" s="46"/>
      <c r="M34" s="54"/>
    </row>
    <row r="35" spans="1:15" ht="12.75">
      <c r="A35" s="19"/>
      <c r="B35" s="19" t="s">
        <v>44</v>
      </c>
      <c r="C35" s="25">
        <v>8055000</v>
      </c>
      <c r="D35" s="25">
        <v>751919</v>
      </c>
      <c r="E35" s="25">
        <v>7100000</v>
      </c>
      <c r="F35" s="39">
        <v>3550000</v>
      </c>
      <c r="G35" s="44">
        <f t="shared" si="3"/>
        <v>0.5</v>
      </c>
      <c r="H35" s="39">
        <v>7100000</v>
      </c>
      <c r="I35" s="51">
        <f t="shared" si="4"/>
        <v>0</v>
      </c>
      <c r="J35" s="37">
        <f>H35-'[1]Appendix C'!$I$13</f>
        <v>0</v>
      </c>
      <c r="K35" s="37">
        <v>-955000</v>
      </c>
      <c r="M35" s="21"/>
      <c r="N35" s="5">
        <v>-955</v>
      </c>
      <c r="O35" s="1" t="s">
        <v>45</v>
      </c>
    </row>
    <row r="36" spans="1:14" ht="12.75">
      <c r="A36" s="19"/>
      <c r="B36" s="19" t="s">
        <v>46</v>
      </c>
      <c r="C36" s="62">
        <v>73854</v>
      </c>
      <c r="D36" s="25">
        <v>73854</v>
      </c>
      <c r="E36" s="25">
        <v>73854</v>
      </c>
      <c r="F36" s="39">
        <v>31036.71</v>
      </c>
      <c r="G36" s="44">
        <f t="shared" si="3"/>
        <v>0.42024413031115443</v>
      </c>
      <c r="H36" s="39">
        <v>73854</v>
      </c>
      <c r="I36" s="51">
        <f t="shared" si="4"/>
        <v>0</v>
      </c>
      <c r="J36" s="46">
        <f>H36-'[1]Appendix C'!$I$44</f>
        <v>0</v>
      </c>
      <c r="K36" s="46"/>
      <c r="M36" s="54"/>
      <c r="N36" s="5"/>
    </row>
    <row r="37" spans="1:14" ht="12.75">
      <c r="A37" s="19"/>
      <c r="B37" s="19" t="s">
        <v>47</v>
      </c>
      <c r="C37" s="25">
        <v>37190</v>
      </c>
      <c r="D37" s="25">
        <v>37190</v>
      </c>
      <c r="E37" s="25">
        <v>37190</v>
      </c>
      <c r="F37" s="39">
        <v>21467.5</v>
      </c>
      <c r="G37" s="44">
        <f t="shared" si="3"/>
        <v>0.5772385049744555</v>
      </c>
      <c r="H37" s="39">
        <v>37190</v>
      </c>
      <c r="I37" s="51">
        <f t="shared" si="4"/>
        <v>0</v>
      </c>
      <c r="J37" s="46">
        <f>H37-'[1]Appendix C'!$I$45</f>
        <v>0</v>
      </c>
      <c r="K37" s="46"/>
      <c r="M37" s="54"/>
      <c r="N37" s="5"/>
    </row>
    <row r="38" spans="1:14" ht="12.75">
      <c r="A38" s="19"/>
      <c r="B38" s="19" t="s">
        <v>48</v>
      </c>
      <c r="C38" s="63">
        <v>383000</v>
      </c>
      <c r="D38" s="30"/>
      <c r="E38" s="25">
        <v>383000</v>
      </c>
      <c r="F38" s="39">
        <v>191500</v>
      </c>
      <c r="G38" s="44">
        <f t="shared" si="3"/>
        <v>0.5</v>
      </c>
      <c r="H38" s="39">
        <v>383000</v>
      </c>
      <c r="I38" s="51">
        <f t="shared" si="4"/>
        <v>0</v>
      </c>
      <c r="J38" s="47">
        <f>H38-'[1]Appendix C'!$I$46</f>
        <v>0</v>
      </c>
      <c r="K38" s="46"/>
      <c r="M38" s="54"/>
      <c r="N38" s="5"/>
    </row>
    <row r="39" spans="1:14" ht="12.75">
      <c r="A39" s="19"/>
      <c r="B39" s="19"/>
      <c r="C39" s="23">
        <f>SUM(C33:C38)</f>
        <v>8514044</v>
      </c>
      <c r="D39" s="23">
        <v>8519769</v>
      </c>
      <c r="E39" s="23">
        <f>SUM(E33:E38)</f>
        <v>7241697</v>
      </c>
      <c r="F39" s="41">
        <f>SUM(F33:F38)</f>
        <v>3459157.21</v>
      </c>
      <c r="G39" s="45">
        <f t="shared" si="3"/>
        <v>0.4776721823627804</v>
      </c>
      <c r="H39" s="41">
        <f>SUM(H33:H38)</f>
        <v>7241697</v>
      </c>
      <c r="I39" s="41">
        <f>SUM(I33:I38)</f>
        <v>0</v>
      </c>
      <c r="J39" s="41">
        <f>SUM(J33:J38)</f>
        <v>0</v>
      </c>
      <c r="K39" s="38">
        <f>SUM(K33:K38)</f>
        <v>-955000</v>
      </c>
      <c r="M39" s="21"/>
      <c r="N39" s="5"/>
    </row>
    <row r="40" spans="1:18" s="2" customFormat="1" ht="25.5">
      <c r="A40" s="64" t="s">
        <v>56</v>
      </c>
      <c r="B40" s="31"/>
      <c r="C40" s="33">
        <f>+C7+C31+C39</f>
        <v>-5133443</v>
      </c>
      <c r="D40" s="33">
        <v>-500000</v>
      </c>
      <c r="E40" s="33">
        <f>+E7+E31+E39</f>
        <v>-6179458</v>
      </c>
      <c r="F40" s="43">
        <f>+F7+F31+F39</f>
        <v>-3795124.0399999963</v>
      </c>
      <c r="G40" s="50">
        <f t="shared" si="3"/>
        <v>0.6141516035872395</v>
      </c>
      <c r="H40" s="43">
        <f>+H7+H31+H39</f>
        <v>-6179458</v>
      </c>
      <c r="I40" s="43">
        <f>+I7+I31+I39</f>
        <v>0</v>
      </c>
      <c r="J40" s="43">
        <f>+J7+J31+J39</f>
        <v>-479500</v>
      </c>
      <c r="K40" s="43">
        <f>+K7+K31+K39</f>
        <v>-730000</v>
      </c>
      <c r="L40" s="1"/>
      <c r="M40" s="32"/>
      <c r="N40" s="7">
        <f>SUM(N3:N39)+1</f>
        <v>-729</v>
      </c>
      <c r="O40" s="8"/>
      <c r="P40" s="9">
        <f>SUM(P3:P39)</f>
        <v>-317</v>
      </c>
      <c r="Q40" s="8"/>
      <c r="R40" s="10">
        <v>-5133</v>
      </c>
    </row>
    <row r="41" ht="12.75">
      <c r="F41" s="11"/>
    </row>
    <row r="42" spans="3:4" ht="12.75">
      <c r="C42" s="12"/>
      <c r="D42" s="13"/>
    </row>
    <row r="44" spans="3:4" ht="12.75">
      <c r="C44" s="11"/>
      <c r="D44" s="11"/>
    </row>
  </sheetData>
  <mergeCells count="1">
    <mergeCell ref="A1:B1"/>
  </mergeCells>
  <printOptions/>
  <pageMargins left="0.75" right="0.75" top="0.55" bottom="0.68" header="0.5" footer="0.36"/>
  <pageSetup fitToHeight="1" fitToWidth="1" horizontalDpi="600" verticalDpi="600" orientation="landscape" paperSize="9" scale="70" r:id="rId1"/>
  <headerFooter alignWithMargins="0">
    <oddFooter>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showGridLines="0" tabSelected="1" zoomScale="115" zoomScaleNormal="115" workbookViewId="0" topLeftCell="A1">
      <pane xSplit="2" ySplit="1" topLeftCell="C2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B2" sqref="B2"/>
    </sheetView>
  </sheetViews>
  <sheetFormatPr defaultColWidth="9.140625" defaultRowHeight="12.75"/>
  <cols>
    <col min="1" max="1" width="21.421875" style="1" customWidth="1"/>
    <col min="2" max="2" width="30.140625" style="1" customWidth="1"/>
    <col min="3" max="3" width="15.57421875" style="1" customWidth="1"/>
    <col min="4" max="4" width="15.57421875" style="1" hidden="1" customWidth="1"/>
    <col min="5" max="5" width="15.57421875" style="1" customWidth="1"/>
    <col min="6" max="6" width="11.28125" style="1" bestFit="1" customWidth="1"/>
    <col min="7" max="8" width="10.7109375" style="1" customWidth="1"/>
    <col min="9" max="11" width="10.28125" style="1" customWidth="1"/>
    <col min="12" max="14" width="10.28125" style="1" hidden="1" customWidth="1"/>
    <col min="15" max="19" width="0" style="1" hidden="1" customWidth="1"/>
    <col min="20" max="16384" width="9.140625" style="1" customWidth="1"/>
  </cols>
  <sheetData>
    <row r="1" spans="1:18" s="2" customFormat="1" ht="51">
      <c r="A1" s="91" t="s">
        <v>57</v>
      </c>
      <c r="B1" s="92"/>
      <c r="C1" s="65" t="s">
        <v>0</v>
      </c>
      <c r="D1" s="65" t="s">
        <v>1</v>
      </c>
      <c r="E1" s="65" t="s">
        <v>2</v>
      </c>
      <c r="F1" s="65" t="s">
        <v>3</v>
      </c>
      <c r="G1" s="35" t="s">
        <v>50</v>
      </c>
      <c r="H1" s="35" t="s">
        <v>51</v>
      </c>
      <c r="I1" s="35" t="s">
        <v>52</v>
      </c>
      <c r="J1" s="35" t="s">
        <v>53</v>
      </c>
      <c r="K1" s="66" t="s">
        <v>55</v>
      </c>
      <c r="L1" s="1"/>
      <c r="M1" s="52"/>
      <c r="N1" s="3" t="s">
        <v>4</v>
      </c>
      <c r="P1" s="3" t="s">
        <v>5</v>
      </c>
      <c r="R1" s="3" t="s">
        <v>6</v>
      </c>
    </row>
    <row r="2" spans="1:18" s="2" customFormat="1" ht="12.75">
      <c r="A2" s="67"/>
      <c r="B2" s="15"/>
      <c r="C2" s="17" t="s">
        <v>8</v>
      </c>
      <c r="D2" s="17" t="s">
        <v>8</v>
      </c>
      <c r="E2" s="18" t="s">
        <v>8</v>
      </c>
      <c r="F2" s="18" t="s">
        <v>8</v>
      </c>
      <c r="G2" s="34" t="s">
        <v>8</v>
      </c>
      <c r="H2" s="34" t="s">
        <v>54</v>
      </c>
      <c r="I2" s="59" t="s">
        <v>8</v>
      </c>
      <c r="J2" s="59" t="s">
        <v>8</v>
      </c>
      <c r="K2" s="68" t="s">
        <v>8</v>
      </c>
      <c r="L2" s="1"/>
      <c r="M2" s="16"/>
      <c r="N2" s="4" t="s">
        <v>8</v>
      </c>
      <c r="P2" s="4" t="s">
        <v>8</v>
      </c>
      <c r="R2" s="4" t="s">
        <v>8</v>
      </c>
    </row>
    <row r="3" spans="1:14" ht="12.75">
      <c r="A3" s="69"/>
      <c r="B3" s="19" t="s">
        <v>9</v>
      </c>
      <c r="C3" s="20">
        <v>-36508195</v>
      </c>
      <c r="D3" s="21">
        <v>-33635825</v>
      </c>
      <c r="E3" s="21">
        <v>-36508195</v>
      </c>
      <c r="F3" s="36">
        <v>-17901966.23</v>
      </c>
      <c r="G3" s="44">
        <f>(F3/E3)*100%</f>
        <v>0.49035473350572384</v>
      </c>
      <c r="H3" s="36">
        <v>-36508195</v>
      </c>
      <c r="I3" s="51">
        <f>H3-E3</f>
        <v>0</v>
      </c>
      <c r="J3" s="51">
        <f>H3-'[1]Appendix C'!$I$5</f>
        <v>0</v>
      </c>
      <c r="K3" s="70"/>
      <c r="M3" s="53"/>
      <c r="N3" s="5"/>
    </row>
    <row r="4" spans="1:14" ht="12.75">
      <c r="A4" s="69"/>
      <c r="B4" s="19" t="s">
        <v>10</v>
      </c>
      <c r="C4" s="20">
        <v>-956276</v>
      </c>
      <c r="D4" s="21">
        <v>-718276</v>
      </c>
      <c r="E4" s="21">
        <v>-956276</v>
      </c>
      <c r="F4" s="37">
        <v>-471840.97</v>
      </c>
      <c r="G4" s="44">
        <f>(F4/E4)*100%</f>
        <v>0.4934150496300231</v>
      </c>
      <c r="H4" s="37">
        <v>-956276</v>
      </c>
      <c r="I4" s="51">
        <f>H4-E4</f>
        <v>0</v>
      </c>
      <c r="J4" s="51">
        <f>H4-'[1]Appendix C'!$I$6</f>
        <v>-110000</v>
      </c>
      <c r="K4" s="71"/>
      <c r="M4" s="54"/>
      <c r="N4" s="5"/>
    </row>
    <row r="5" spans="1:15" ht="12.75">
      <c r="A5" s="69"/>
      <c r="B5" s="19" t="s">
        <v>11</v>
      </c>
      <c r="C5" s="20">
        <v>-2207652</v>
      </c>
      <c r="D5" s="21">
        <v>-2773782</v>
      </c>
      <c r="E5" s="20">
        <v>-2207652</v>
      </c>
      <c r="F5" s="37">
        <v>-1361590.38</v>
      </c>
      <c r="G5" s="44">
        <f>(F5/E5)*100%</f>
        <v>0.6167595164455267</v>
      </c>
      <c r="H5" s="37">
        <v>-2255652</v>
      </c>
      <c r="I5" s="51">
        <f>H5-E5</f>
        <v>-48000</v>
      </c>
      <c r="J5" s="51">
        <f>H5-'[1]Appendix C'!$I$7</f>
        <v>0</v>
      </c>
      <c r="K5" s="72">
        <v>-48000</v>
      </c>
      <c r="M5" s="54"/>
      <c r="N5" s="5">
        <v>-48</v>
      </c>
      <c r="O5" s="1" t="s">
        <v>12</v>
      </c>
    </row>
    <row r="6" spans="1:15" ht="12.75">
      <c r="A6" s="69"/>
      <c r="B6" s="19" t="s">
        <v>13</v>
      </c>
      <c r="C6" s="20">
        <v>-721000</v>
      </c>
      <c r="D6" s="21">
        <v>-719000</v>
      </c>
      <c r="E6" s="21">
        <v>-721000</v>
      </c>
      <c r="F6" s="37">
        <v>-303002.52</v>
      </c>
      <c r="G6" s="44">
        <f>(F6/E6)*100%</f>
        <v>0.4202531484049931</v>
      </c>
      <c r="H6" s="37">
        <v>-621000</v>
      </c>
      <c r="I6" s="51">
        <f>H6-E6</f>
        <v>100000</v>
      </c>
      <c r="J6" s="51">
        <f>H6-'[1]Appendix C'!$I$9</f>
        <v>0</v>
      </c>
      <c r="K6" s="71">
        <v>100000</v>
      </c>
      <c r="M6" s="54"/>
      <c r="N6" s="5">
        <v>100</v>
      </c>
      <c r="O6" s="1" t="s">
        <v>14</v>
      </c>
    </row>
    <row r="7" spans="1:14" s="2" customFormat="1" ht="12.75">
      <c r="A7" s="73" t="s">
        <v>7</v>
      </c>
      <c r="B7" s="29"/>
      <c r="C7" s="22">
        <f>SUM(C3:C6)</f>
        <v>-40393123</v>
      </c>
      <c r="D7" s="22">
        <v>-37924603</v>
      </c>
      <c r="E7" s="22">
        <f>SUM(E3:E6)</f>
        <v>-40393123</v>
      </c>
      <c r="F7" s="38">
        <f>SUM(F3:F6)</f>
        <v>-20038400.099999998</v>
      </c>
      <c r="G7" s="45">
        <f>(F7/E7)*100%</f>
        <v>0.49608444734515816</v>
      </c>
      <c r="H7" s="38">
        <f>SUM(H3:H6)</f>
        <v>-40341123</v>
      </c>
      <c r="I7" s="38">
        <f>SUM(I3:I6)</f>
        <v>52000</v>
      </c>
      <c r="J7" s="38">
        <f>SUM(J3:J6)</f>
        <v>-110000</v>
      </c>
      <c r="K7" s="74">
        <f>SUM(K3:K6)</f>
        <v>52000</v>
      </c>
      <c r="L7" s="1"/>
      <c r="M7" s="55"/>
      <c r="N7" s="6"/>
    </row>
    <row r="8" spans="1:14" ht="12.75">
      <c r="A8" s="73"/>
      <c r="B8" s="19"/>
      <c r="C8" s="24"/>
      <c r="D8" s="21"/>
      <c r="E8" s="24"/>
      <c r="F8" s="19"/>
      <c r="G8" s="24"/>
      <c r="H8" s="19"/>
      <c r="I8" s="48"/>
      <c r="J8" s="48"/>
      <c r="K8" s="75"/>
      <c r="M8" s="56"/>
      <c r="N8" s="5"/>
    </row>
    <row r="9" spans="1:14" ht="12.75">
      <c r="A9" s="69"/>
      <c r="B9" s="19" t="s">
        <v>17</v>
      </c>
      <c r="C9" s="25">
        <v>361448</v>
      </c>
      <c r="D9" s="25">
        <v>489377</v>
      </c>
      <c r="E9" s="25">
        <v>361448</v>
      </c>
      <c r="F9" s="39">
        <v>89120.88</v>
      </c>
      <c r="G9" s="44">
        <f aca="true" t="shared" si="0" ref="G9:G22">(F9/E9)*100%</f>
        <v>0.2465662557269649</v>
      </c>
      <c r="H9" s="39">
        <v>361448</v>
      </c>
      <c r="I9" s="51">
        <f aca="true" t="shared" si="1" ref="I9:I21">H9-E9</f>
        <v>0</v>
      </c>
      <c r="J9" s="37">
        <f>H9-'[1]Appendix C'!$I$14</f>
        <v>0</v>
      </c>
      <c r="K9" s="76"/>
      <c r="M9" s="21"/>
      <c r="N9" s="5"/>
    </row>
    <row r="10" spans="1:14" ht="12.75">
      <c r="A10" s="69"/>
      <c r="B10" s="19" t="s">
        <v>18</v>
      </c>
      <c r="C10" s="25">
        <v>597872</v>
      </c>
      <c r="D10" s="25">
        <v>487965</v>
      </c>
      <c r="E10" s="25">
        <v>600000</v>
      </c>
      <c r="F10" s="39">
        <v>228707.87</v>
      </c>
      <c r="G10" s="44">
        <f t="shared" si="0"/>
        <v>0.3811797833333333</v>
      </c>
      <c r="H10" s="39">
        <v>601109</v>
      </c>
      <c r="I10" s="51">
        <f t="shared" si="1"/>
        <v>1109</v>
      </c>
      <c r="J10" s="39">
        <f>H10-'[1]Appendix C'!$I$15</f>
        <v>31499</v>
      </c>
      <c r="K10" s="77">
        <v>1000</v>
      </c>
      <c r="M10" s="21"/>
      <c r="N10" s="5">
        <v>1</v>
      </c>
    </row>
    <row r="11" spans="1:14" ht="12.75">
      <c r="A11" s="69"/>
      <c r="B11" s="19" t="s">
        <v>19</v>
      </c>
      <c r="C11" s="25">
        <v>1838604</v>
      </c>
      <c r="D11" s="25">
        <v>2067761</v>
      </c>
      <c r="E11" s="25">
        <v>1838604</v>
      </c>
      <c r="F11" s="39">
        <v>901702.96</v>
      </c>
      <c r="G11" s="44">
        <f t="shared" si="0"/>
        <v>0.4904280421450187</v>
      </c>
      <c r="H11" s="39">
        <v>1824592</v>
      </c>
      <c r="I11" s="51">
        <f t="shared" si="1"/>
        <v>-14012</v>
      </c>
      <c r="J11" s="39">
        <f>H11-'[1]Appendix C'!$I$16</f>
        <v>34501</v>
      </c>
      <c r="K11" s="76">
        <v>-14000</v>
      </c>
      <c r="M11" s="21"/>
      <c r="N11" s="5">
        <v>-14</v>
      </c>
    </row>
    <row r="12" spans="1:14" ht="12.75">
      <c r="A12" s="69"/>
      <c r="B12" s="19" t="s">
        <v>20</v>
      </c>
      <c r="C12" s="25">
        <v>8147000</v>
      </c>
      <c r="D12" s="25">
        <v>10017225</v>
      </c>
      <c r="E12" s="25">
        <v>8147000</v>
      </c>
      <c r="F12" s="39">
        <v>4073500</v>
      </c>
      <c r="G12" s="44">
        <f t="shared" si="0"/>
        <v>0.5</v>
      </c>
      <c r="H12" s="39">
        <v>8147000</v>
      </c>
      <c r="I12" s="51">
        <f t="shared" si="1"/>
        <v>0</v>
      </c>
      <c r="J12" s="37">
        <f>H12-'[1]Appendix C'!$I$17</f>
        <v>0</v>
      </c>
      <c r="K12" s="76"/>
      <c r="M12" s="21"/>
      <c r="N12" s="5"/>
    </row>
    <row r="13" spans="1:14" ht="12.75">
      <c r="A13" s="69"/>
      <c r="B13" s="19" t="s">
        <v>21</v>
      </c>
      <c r="C13" s="25">
        <v>281410</v>
      </c>
      <c r="D13" s="25">
        <v>280977</v>
      </c>
      <c r="E13" s="25">
        <v>281410</v>
      </c>
      <c r="F13" s="39">
        <v>140903.5</v>
      </c>
      <c r="G13" s="44">
        <f t="shared" si="0"/>
        <v>0.5007053764969261</v>
      </c>
      <c r="H13" s="39">
        <v>281410</v>
      </c>
      <c r="I13" s="51">
        <f t="shared" si="1"/>
        <v>0</v>
      </c>
      <c r="J13" s="37">
        <f>H13-'[1]Appendix C'!$I$18</f>
        <v>0</v>
      </c>
      <c r="K13" s="76"/>
      <c r="M13" s="21"/>
      <c r="N13" s="5"/>
    </row>
    <row r="14" spans="1:14" ht="12.75">
      <c r="A14" s="69"/>
      <c r="B14" s="19" t="s">
        <v>22</v>
      </c>
      <c r="C14" s="25">
        <v>785648</v>
      </c>
      <c r="D14" s="25">
        <v>643908</v>
      </c>
      <c r="E14" s="25">
        <v>785648</v>
      </c>
      <c r="F14" s="39">
        <v>392824</v>
      </c>
      <c r="G14" s="44">
        <f t="shared" si="0"/>
        <v>0.5</v>
      </c>
      <c r="H14" s="39">
        <v>785648</v>
      </c>
      <c r="I14" s="51">
        <f t="shared" si="1"/>
        <v>0</v>
      </c>
      <c r="J14" s="37">
        <f>H14-'[1]Appendix C'!$I$19</f>
        <v>0</v>
      </c>
      <c r="K14" s="76"/>
      <c r="M14" s="21"/>
      <c r="N14" s="5"/>
    </row>
    <row r="15" spans="1:14" ht="12.75">
      <c r="A15" s="69"/>
      <c r="B15" s="19" t="s">
        <v>23</v>
      </c>
      <c r="C15" s="25">
        <v>499407</v>
      </c>
      <c r="D15" s="25">
        <v>459034</v>
      </c>
      <c r="E15" s="25">
        <v>499407</v>
      </c>
      <c r="F15" s="39">
        <v>248833.03</v>
      </c>
      <c r="G15" s="44">
        <f t="shared" si="0"/>
        <v>0.49825699279345304</v>
      </c>
      <c r="H15" s="39">
        <v>499407</v>
      </c>
      <c r="I15" s="51">
        <f t="shared" si="1"/>
        <v>0</v>
      </c>
      <c r="J15" s="37">
        <f>H15-'[1]Appendix C'!$I$20</f>
        <v>0</v>
      </c>
      <c r="K15" s="76"/>
      <c r="M15" s="21"/>
      <c r="N15" s="5"/>
    </row>
    <row r="16" spans="1:14" ht="12.75">
      <c r="A16" s="69"/>
      <c r="B16" s="19" t="s">
        <v>24</v>
      </c>
      <c r="C16" s="25">
        <v>208300</v>
      </c>
      <c r="D16" s="25">
        <v>300156</v>
      </c>
      <c r="E16" s="25">
        <v>208300</v>
      </c>
      <c r="F16" s="39">
        <v>79426.29</v>
      </c>
      <c r="G16" s="44">
        <f t="shared" si="0"/>
        <v>0.3813072011521843</v>
      </c>
      <c r="H16" s="25">
        <v>208300</v>
      </c>
      <c r="I16" s="51">
        <f t="shared" si="1"/>
        <v>0</v>
      </c>
      <c r="J16" s="37">
        <f>H16-'[1]Appendix C'!$I$21-1000</f>
        <v>-42408</v>
      </c>
      <c r="K16" s="76"/>
      <c r="M16" s="21"/>
      <c r="N16" s="5"/>
    </row>
    <row r="17" spans="1:15" ht="12.75">
      <c r="A17" s="69"/>
      <c r="B17" s="19" t="s">
        <v>25</v>
      </c>
      <c r="C17" s="25">
        <v>472672</v>
      </c>
      <c r="D17" s="25">
        <v>410240</v>
      </c>
      <c r="E17" s="25">
        <v>472672</v>
      </c>
      <c r="F17" s="39">
        <v>209937.9</v>
      </c>
      <c r="G17" s="44">
        <f t="shared" si="0"/>
        <v>0.44415133538690676</v>
      </c>
      <c r="H17" s="39">
        <v>542808</v>
      </c>
      <c r="I17" s="51">
        <f t="shared" si="1"/>
        <v>70136</v>
      </c>
      <c r="J17" s="37">
        <f>H17-'[1]Appendix C'!$I$22</f>
        <v>0</v>
      </c>
      <c r="K17" s="77">
        <v>70000</v>
      </c>
      <c r="M17" s="25"/>
      <c r="N17" s="5">
        <v>70</v>
      </c>
      <c r="O17" s="1" t="s">
        <v>26</v>
      </c>
    </row>
    <row r="18" spans="1:14" ht="12.75">
      <c r="A18" s="69"/>
      <c r="B18" s="19" t="s">
        <v>27</v>
      </c>
      <c r="C18" s="25">
        <v>835059</v>
      </c>
      <c r="D18" s="25">
        <v>873921</v>
      </c>
      <c r="E18" s="25">
        <v>835059</v>
      </c>
      <c r="F18" s="39">
        <v>393303.83</v>
      </c>
      <c r="G18" s="44">
        <f t="shared" si="0"/>
        <v>0.47098927141675023</v>
      </c>
      <c r="H18" s="39">
        <v>834830</v>
      </c>
      <c r="I18" s="51"/>
      <c r="J18" s="37">
        <f>H18-'[1]Appendix C'!$I$23</f>
        <v>-129000</v>
      </c>
      <c r="K18" s="77"/>
      <c r="M18" s="25"/>
      <c r="N18" s="5"/>
    </row>
    <row r="19" spans="1:14" ht="12.75">
      <c r="A19" s="69"/>
      <c r="B19" s="19" t="s">
        <v>28</v>
      </c>
      <c r="C19" s="25">
        <v>625711</v>
      </c>
      <c r="D19" s="25">
        <v>737411</v>
      </c>
      <c r="E19" s="25">
        <v>625711</v>
      </c>
      <c r="F19" s="39">
        <v>291090.77</v>
      </c>
      <c r="G19" s="44">
        <f t="shared" si="0"/>
        <v>0.46521600227581106</v>
      </c>
      <c r="H19" s="39">
        <v>625711</v>
      </c>
      <c r="I19" s="51">
        <f t="shared" si="1"/>
        <v>0</v>
      </c>
      <c r="J19" s="37">
        <f>H19-'[1]Appendix C'!$I$24</f>
        <v>0</v>
      </c>
      <c r="K19" s="76"/>
      <c r="M19" s="21"/>
      <c r="N19" s="5"/>
    </row>
    <row r="20" spans="1:14" ht="12.75">
      <c r="A20" s="69"/>
      <c r="B20" s="19" t="s">
        <v>29</v>
      </c>
      <c r="C20" s="25">
        <v>410000</v>
      </c>
      <c r="D20" s="25"/>
      <c r="E20" s="25">
        <v>410000</v>
      </c>
      <c r="F20" s="39">
        <v>34466.45</v>
      </c>
      <c r="G20" s="44">
        <f t="shared" si="0"/>
        <v>0.08406451219512194</v>
      </c>
      <c r="H20" s="39">
        <v>410000</v>
      </c>
      <c r="I20" s="51">
        <f t="shared" si="1"/>
        <v>0</v>
      </c>
      <c r="J20" s="37">
        <f>H20-'[1]Appendix C'!$I$25</f>
        <v>0</v>
      </c>
      <c r="K20" s="76"/>
      <c r="M20" s="21"/>
      <c r="N20" s="5"/>
    </row>
    <row r="21" spans="1:14" ht="12.75">
      <c r="A21" s="69"/>
      <c r="B21" s="19" t="s">
        <v>30</v>
      </c>
      <c r="C21" s="25">
        <v>201237</v>
      </c>
      <c r="D21" s="25"/>
      <c r="E21" s="25">
        <v>201237</v>
      </c>
      <c r="F21" s="39">
        <v>48721.95</v>
      </c>
      <c r="G21" s="44">
        <f t="shared" si="0"/>
        <v>0.2421122855140953</v>
      </c>
      <c r="H21" s="39">
        <v>200000</v>
      </c>
      <c r="I21" s="51">
        <f t="shared" si="1"/>
        <v>-1237</v>
      </c>
      <c r="J21" s="37">
        <f>H21-'[1]Appendix C'!$I$26</f>
        <v>0</v>
      </c>
      <c r="K21" s="76">
        <v>-1000</v>
      </c>
      <c r="M21" s="21"/>
      <c r="N21" s="5">
        <v>-1</v>
      </c>
    </row>
    <row r="22" spans="1:14" ht="12.75">
      <c r="A22" s="69"/>
      <c r="B22" s="26" t="s">
        <v>31</v>
      </c>
      <c r="C22" s="27">
        <f>SUM(C9:C21)</f>
        <v>15264368</v>
      </c>
      <c r="D22" s="27">
        <v>17519894</v>
      </c>
      <c r="E22" s="23">
        <f>SUM(E9:E21)</f>
        <v>15266496</v>
      </c>
      <c r="F22" s="41">
        <f>SUM(F9:F21)</f>
        <v>7132539.430000002</v>
      </c>
      <c r="G22" s="45">
        <f t="shared" si="0"/>
        <v>0.46720212876615574</v>
      </c>
      <c r="H22" s="41">
        <f>SUM(H9:H21)</f>
        <v>15322263</v>
      </c>
      <c r="I22" s="41">
        <f>SUM(I9:I21)</f>
        <v>55996</v>
      </c>
      <c r="J22" s="38">
        <f>SUM(J9:J21)</f>
        <v>-105408</v>
      </c>
      <c r="K22" s="74">
        <f>SUM(K9:K21)</f>
        <v>56000</v>
      </c>
      <c r="M22" s="55"/>
      <c r="N22" s="5"/>
    </row>
    <row r="23" spans="1:14" ht="12.75">
      <c r="A23" s="73"/>
      <c r="B23" s="19"/>
      <c r="C23" s="28"/>
      <c r="D23" s="21"/>
      <c r="E23" s="28"/>
      <c r="F23" s="40"/>
      <c r="G23" s="28"/>
      <c r="H23" s="40"/>
      <c r="I23" s="49"/>
      <c r="J23" s="49"/>
      <c r="K23" s="78"/>
      <c r="M23" s="57"/>
      <c r="N23" s="5"/>
    </row>
    <row r="24" spans="1:14" ht="12.75">
      <c r="A24" s="69"/>
      <c r="B24" s="19" t="s">
        <v>32</v>
      </c>
      <c r="C24" s="25">
        <v>941029</v>
      </c>
      <c r="D24" s="25">
        <v>941029</v>
      </c>
      <c r="E24" s="25">
        <v>941029</v>
      </c>
      <c r="F24" s="39">
        <v>470514.53</v>
      </c>
      <c r="G24" s="44">
        <f aca="true" t="shared" si="2" ref="G24:G31">(F24/E24)*100%</f>
        <v>0.5000000318799952</v>
      </c>
      <c r="H24" s="39">
        <v>941029</v>
      </c>
      <c r="I24" s="51">
        <f aca="true" t="shared" si="3" ref="I24:I29">H24-E24</f>
        <v>0</v>
      </c>
      <c r="J24" s="39">
        <f>H24-'[1]Appendix C'!$I$29</f>
        <v>0</v>
      </c>
      <c r="K24" s="77"/>
      <c r="M24" s="25"/>
      <c r="N24" s="5"/>
    </row>
    <row r="25" spans="1:14" ht="12.75">
      <c r="A25" s="69"/>
      <c r="B25" s="19" t="s">
        <v>33</v>
      </c>
      <c r="C25" s="25">
        <v>268237</v>
      </c>
      <c r="D25" s="25">
        <v>268237</v>
      </c>
      <c r="E25" s="25">
        <v>268237</v>
      </c>
      <c r="F25" s="39">
        <v>134118.54</v>
      </c>
      <c r="G25" s="44">
        <f t="shared" si="2"/>
        <v>0.5000001491218586</v>
      </c>
      <c r="H25" s="39">
        <v>268237</v>
      </c>
      <c r="I25" s="51">
        <f t="shared" si="3"/>
        <v>0</v>
      </c>
      <c r="J25" s="39">
        <f>H25-'[1]Appendix C'!$I$30</f>
        <v>0</v>
      </c>
      <c r="K25" s="77"/>
      <c r="M25" s="25"/>
      <c r="N25" s="5"/>
    </row>
    <row r="26" spans="1:14" ht="12.75">
      <c r="A26" s="69"/>
      <c r="B26" s="19" t="s">
        <v>34</v>
      </c>
      <c r="C26" s="25">
        <v>248028</v>
      </c>
      <c r="D26" s="25">
        <v>248028</v>
      </c>
      <c r="E26" s="25">
        <v>248028</v>
      </c>
      <c r="F26" s="39">
        <v>124014.05</v>
      </c>
      <c r="G26" s="44">
        <f t="shared" si="2"/>
        <v>0.500000201590143</v>
      </c>
      <c r="H26" s="39">
        <v>248028</v>
      </c>
      <c r="I26" s="51">
        <f t="shared" si="3"/>
        <v>0</v>
      </c>
      <c r="J26" s="39">
        <f>H26-'[1]Appendix C'!$I$31</f>
        <v>0</v>
      </c>
      <c r="K26" s="77"/>
      <c r="M26" s="25"/>
      <c r="N26" s="5"/>
    </row>
    <row r="27" spans="1:14" ht="12.75">
      <c r="A27" s="69"/>
      <c r="B27" s="19" t="s">
        <v>35</v>
      </c>
      <c r="C27" s="25">
        <v>4450058</v>
      </c>
      <c r="D27" s="25">
        <v>4061446</v>
      </c>
      <c r="E27" s="25">
        <v>4450058</v>
      </c>
      <c r="F27" s="39">
        <v>2265949.16</v>
      </c>
      <c r="G27" s="44">
        <f t="shared" si="2"/>
        <v>0.5091954217225934</v>
      </c>
      <c r="H27" s="39">
        <v>4462900</v>
      </c>
      <c r="I27" s="51">
        <f t="shared" si="3"/>
        <v>12842</v>
      </c>
      <c r="J27" s="39">
        <f>H27-'[1]Appendix C'!$I$32</f>
        <v>0</v>
      </c>
      <c r="K27" s="77">
        <v>13000</v>
      </c>
      <c r="M27" s="25"/>
      <c r="N27" s="5">
        <v>13</v>
      </c>
    </row>
    <row r="28" spans="1:14" ht="12.75">
      <c r="A28" s="69"/>
      <c r="B28" s="19" t="s">
        <v>36</v>
      </c>
      <c r="C28" s="25">
        <v>4938309</v>
      </c>
      <c r="D28" s="25">
        <v>5230593</v>
      </c>
      <c r="E28" s="25">
        <v>4938309</v>
      </c>
      <c r="F28" s="39">
        <v>2516101.53</v>
      </c>
      <c r="G28" s="44">
        <f t="shared" si="2"/>
        <v>0.5095067015855022</v>
      </c>
      <c r="H28" s="39">
        <v>4938496</v>
      </c>
      <c r="I28" s="51">
        <f t="shared" si="3"/>
        <v>187</v>
      </c>
      <c r="J28" s="37">
        <f>H28-'[1]Appendix C'!$I$33</f>
        <v>-264500</v>
      </c>
      <c r="K28" s="77"/>
      <c r="M28" s="25"/>
      <c r="N28" s="5"/>
    </row>
    <row r="29" spans="1:15" ht="12.75">
      <c r="A29" s="69"/>
      <c r="B29" s="19" t="s">
        <v>37</v>
      </c>
      <c r="C29" s="25">
        <v>635607</v>
      </c>
      <c r="D29" s="25">
        <v>635607</v>
      </c>
      <c r="E29" s="25">
        <v>635607</v>
      </c>
      <c r="F29" s="39">
        <v>140881.61</v>
      </c>
      <c r="G29" s="44">
        <f t="shared" si="2"/>
        <v>0.22164892771791372</v>
      </c>
      <c r="H29" s="39">
        <v>739607</v>
      </c>
      <c r="I29" s="51">
        <f t="shared" si="3"/>
        <v>104000</v>
      </c>
      <c r="J29" s="39"/>
      <c r="K29" s="77">
        <v>104000</v>
      </c>
      <c r="M29" s="25"/>
      <c r="N29" s="5">
        <v>104</v>
      </c>
      <c r="O29" s="1" t="s">
        <v>38</v>
      </c>
    </row>
    <row r="30" spans="1:14" ht="12.75">
      <c r="A30" s="69"/>
      <c r="B30" s="26" t="s">
        <v>39</v>
      </c>
      <c r="C30" s="27">
        <f>SUM(C24:C29)</f>
        <v>11481268</v>
      </c>
      <c r="D30" s="27">
        <v>11384940</v>
      </c>
      <c r="E30" s="23">
        <f>SUM(E24:E29)</f>
        <v>11481268</v>
      </c>
      <c r="F30" s="41">
        <f>SUM(F24:F29)</f>
        <v>5651579.420000001</v>
      </c>
      <c r="G30" s="45">
        <f t="shared" si="2"/>
        <v>0.4922434891337787</v>
      </c>
      <c r="H30" s="41">
        <f>SUM(H24:H29)</f>
        <v>11598297</v>
      </c>
      <c r="I30" s="41">
        <f>SUM(I24:I29)</f>
        <v>117029</v>
      </c>
      <c r="J30" s="38">
        <f>SUM(J24:J29)</f>
        <v>-264500</v>
      </c>
      <c r="K30" s="74">
        <f>SUM(K24:K29)</f>
        <v>117000</v>
      </c>
      <c r="M30" s="58"/>
      <c r="N30" s="5"/>
    </row>
    <row r="31" spans="1:14" s="2" customFormat="1" ht="12.75">
      <c r="A31" s="73" t="s">
        <v>16</v>
      </c>
      <c r="B31" s="29"/>
      <c r="C31" s="23">
        <f>+C22+C30</f>
        <v>26745636</v>
      </c>
      <c r="D31" s="23">
        <v>28904834</v>
      </c>
      <c r="E31" s="23">
        <f>+E22+E30</f>
        <v>26747764</v>
      </c>
      <c r="F31" s="41">
        <f>+F22+F30</f>
        <v>12784118.850000001</v>
      </c>
      <c r="G31" s="45">
        <f t="shared" si="2"/>
        <v>0.4779509363848134</v>
      </c>
      <c r="H31" s="41">
        <f>+H22+H30</f>
        <v>26920560</v>
      </c>
      <c r="I31" s="41">
        <f>+I22+I30</f>
        <v>173025</v>
      </c>
      <c r="J31" s="38">
        <f>+J22+J30</f>
        <v>-369908</v>
      </c>
      <c r="K31" s="74">
        <f>+K22+K30</f>
        <v>173000</v>
      </c>
      <c r="L31" s="1"/>
      <c r="M31" s="55"/>
      <c r="N31" s="6"/>
    </row>
    <row r="32" spans="1:14" ht="12.75">
      <c r="A32" s="73"/>
      <c r="B32" s="19"/>
      <c r="C32" s="24"/>
      <c r="D32" s="21"/>
      <c r="E32" s="24"/>
      <c r="F32" s="19"/>
      <c r="G32" s="24"/>
      <c r="H32" s="19"/>
      <c r="I32" s="46">
        <v>0</v>
      </c>
      <c r="J32" s="46">
        <v>0</v>
      </c>
      <c r="K32" s="71"/>
      <c r="M32" s="54"/>
      <c r="N32" s="5"/>
    </row>
    <row r="33" spans="1:17" ht="12.75">
      <c r="A33" s="69"/>
      <c r="B33" s="19" t="s">
        <v>42</v>
      </c>
      <c r="C33" s="25">
        <v>0</v>
      </c>
      <c r="D33" s="21">
        <v>-181409</v>
      </c>
      <c r="E33" s="21">
        <v>-317347</v>
      </c>
      <c r="F33" s="42">
        <v>-317347</v>
      </c>
      <c r="G33" s="44">
        <f aca="true" t="shared" si="4" ref="G33:G41">(F33/E33)*100%</f>
        <v>1</v>
      </c>
      <c r="H33" s="37">
        <v>-317347</v>
      </c>
      <c r="I33" s="51">
        <f aca="true" t="shared" si="5" ref="I33:I38">H33-E33</f>
        <v>0</v>
      </c>
      <c r="J33" s="46">
        <f>H33-'[1]Appendix C'!$I$43</f>
        <v>0</v>
      </c>
      <c r="K33" s="71"/>
      <c r="M33" s="54"/>
      <c r="N33" s="5"/>
      <c r="P33" s="5">
        <v>-317</v>
      </c>
      <c r="Q33" s="1" t="s">
        <v>5</v>
      </c>
    </row>
    <row r="34" spans="1:13" ht="12.75">
      <c r="A34" s="69"/>
      <c r="B34" s="19" t="s">
        <v>43</v>
      </c>
      <c r="C34" s="20">
        <v>-35000</v>
      </c>
      <c r="D34" s="21">
        <v>-77720</v>
      </c>
      <c r="E34" s="20">
        <v>-35000</v>
      </c>
      <c r="F34" s="37">
        <v>-17500</v>
      </c>
      <c r="G34" s="44">
        <f t="shared" si="4"/>
        <v>0.5</v>
      </c>
      <c r="H34" s="37">
        <v>-35000</v>
      </c>
      <c r="I34" s="51">
        <f t="shared" si="5"/>
        <v>0</v>
      </c>
      <c r="J34" s="46">
        <f>H34-'[1]Appendix C'!$I$8</f>
        <v>0</v>
      </c>
      <c r="K34" s="71"/>
      <c r="M34" s="54"/>
    </row>
    <row r="35" spans="1:15" ht="12.75">
      <c r="A35" s="69"/>
      <c r="B35" s="19" t="s">
        <v>44</v>
      </c>
      <c r="C35" s="25">
        <v>8055000</v>
      </c>
      <c r="D35" s="25">
        <v>751919</v>
      </c>
      <c r="E35" s="25">
        <v>8055000</v>
      </c>
      <c r="F35" s="39">
        <v>3550000</v>
      </c>
      <c r="G35" s="44">
        <f t="shared" si="4"/>
        <v>0.4407200496585971</v>
      </c>
      <c r="H35" s="39">
        <v>7100000</v>
      </c>
      <c r="I35" s="51">
        <f t="shared" si="5"/>
        <v>-955000</v>
      </c>
      <c r="J35" s="37">
        <f>H35-'[1]Appendix C'!$I$13</f>
        <v>0</v>
      </c>
      <c r="K35" s="76">
        <v>-955000</v>
      </c>
      <c r="M35" s="21"/>
      <c r="N35" s="5">
        <v>-955</v>
      </c>
      <c r="O35" s="1" t="s">
        <v>45</v>
      </c>
    </row>
    <row r="36" spans="1:14" ht="12.75">
      <c r="A36" s="69"/>
      <c r="B36" s="19" t="s">
        <v>46</v>
      </c>
      <c r="C36" s="62">
        <v>73854</v>
      </c>
      <c r="D36" s="25">
        <v>73854</v>
      </c>
      <c r="E36" s="62">
        <v>73854</v>
      </c>
      <c r="F36" s="39">
        <v>31036.71</v>
      </c>
      <c r="G36" s="44">
        <f t="shared" si="4"/>
        <v>0.42024413031115443</v>
      </c>
      <c r="H36" s="39">
        <v>73854</v>
      </c>
      <c r="I36" s="51">
        <f t="shared" si="5"/>
        <v>0</v>
      </c>
      <c r="J36" s="46">
        <f>H36-'[1]Appendix C'!$I$44</f>
        <v>0</v>
      </c>
      <c r="K36" s="71"/>
      <c r="M36" s="54"/>
      <c r="N36" s="5"/>
    </row>
    <row r="37" spans="1:14" ht="12.75">
      <c r="A37" s="69"/>
      <c r="B37" s="19" t="s">
        <v>47</v>
      </c>
      <c r="C37" s="25">
        <v>37190</v>
      </c>
      <c r="D37" s="25">
        <v>37190</v>
      </c>
      <c r="E37" s="25">
        <v>37190</v>
      </c>
      <c r="F37" s="39">
        <v>21467.5</v>
      </c>
      <c r="G37" s="44">
        <f t="shared" si="4"/>
        <v>0.5772385049744555</v>
      </c>
      <c r="H37" s="39">
        <v>37190</v>
      </c>
      <c r="I37" s="51">
        <f t="shared" si="5"/>
        <v>0</v>
      </c>
      <c r="J37" s="46">
        <f>H37-'[1]Appendix C'!$I$45</f>
        <v>0</v>
      </c>
      <c r="K37" s="71"/>
      <c r="M37" s="54"/>
      <c r="N37" s="5"/>
    </row>
    <row r="38" spans="1:14" ht="12.75">
      <c r="A38" s="69"/>
      <c r="B38" s="19" t="s">
        <v>48</v>
      </c>
      <c r="C38" s="63">
        <v>383000</v>
      </c>
      <c r="D38" s="30"/>
      <c r="E38" s="63">
        <v>383000</v>
      </c>
      <c r="F38" s="39">
        <v>191500</v>
      </c>
      <c r="G38" s="44">
        <f t="shared" si="4"/>
        <v>0.5</v>
      </c>
      <c r="H38" s="39">
        <v>383000</v>
      </c>
      <c r="I38" s="51">
        <f t="shared" si="5"/>
        <v>0</v>
      </c>
      <c r="J38" s="47">
        <f>H38-'[1]Appendix C'!$I$46</f>
        <v>0</v>
      </c>
      <c r="K38" s="71"/>
      <c r="M38" s="54"/>
      <c r="N38" s="5"/>
    </row>
    <row r="39" spans="1:14" ht="12.75">
      <c r="A39" s="73" t="s">
        <v>41</v>
      </c>
      <c r="B39" s="19"/>
      <c r="C39" s="23">
        <f>SUM(C33:C38)</f>
        <v>8514044</v>
      </c>
      <c r="D39" s="23">
        <v>8519769</v>
      </c>
      <c r="E39" s="23">
        <f>SUM(E33:E38)</f>
        <v>8196697</v>
      </c>
      <c r="F39" s="41">
        <f>SUM(F33:F38)</f>
        <v>3459157.21</v>
      </c>
      <c r="G39" s="45">
        <f t="shared" si="4"/>
        <v>0.42201843132666733</v>
      </c>
      <c r="H39" s="41">
        <f>SUM(H33:H38)</f>
        <v>7241697</v>
      </c>
      <c r="I39" s="41">
        <f>SUM(I33:I38)</f>
        <v>-955000</v>
      </c>
      <c r="J39" s="41">
        <f>SUM(J33:J38)</f>
        <v>0</v>
      </c>
      <c r="K39" s="79">
        <f>SUM(K33:K38)</f>
        <v>-955000</v>
      </c>
      <c r="M39" s="21"/>
      <c r="N39" s="5"/>
    </row>
    <row r="40" spans="1:14" ht="12.75">
      <c r="A40" s="73"/>
      <c r="B40" s="19"/>
      <c r="C40" s="58"/>
      <c r="D40" s="58"/>
      <c r="E40" s="58"/>
      <c r="F40" s="86"/>
      <c r="G40" s="87"/>
      <c r="H40" s="86"/>
      <c r="I40" s="86"/>
      <c r="J40" s="86"/>
      <c r="K40" s="88"/>
      <c r="M40" s="21"/>
      <c r="N40" s="5"/>
    </row>
    <row r="41" spans="1:18" s="2" customFormat="1" ht="26.25" thickBot="1">
      <c r="A41" s="80" t="s">
        <v>56</v>
      </c>
      <c r="B41" s="81"/>
      <c r="C41" s="82">
        <f>+C7+C31+C39</f>
        <v>-5133443</v>
      </c>
      <c r="D41" s="82">
        <v>-500000</v>
      </c>
      <c r="E41" s="82">
        <f>+E7+E31+E39</f>
        <v>-5448662</v>
      </c>
      <c r="F41" s="83">
        <f>+F7+F31+F39</f>
        <v>-3795124.0399999963</v>
      </c>
      <c r="G41" s="84">
        <f t="shared" si="4"/>
        <v>0.6965240347079699</v>
      </c>
      <c r="H41" s="83">
        <f>+H7+H31+H39</f>
        <v>-6178866</v>
      </c>
      <c r="I41" s="83">
        <f>+I7+I31+I39</f>
        <v>-729975</v>
      </c>
      <c r="J41" s="83">
        <f>+J7+J31+J39</f>
        <v>-479908</v>
      </c>
      <c r="K41" s="85">
        <f>+K7+K31+K39</f>
        <v>-730000</v>
      </c>
      <c r="L41" s="1"/>
      <c r="M41" s="32"/>
      <c r="N41" s="7">
        <f>SUM(N3:N39)+1</f>
        <v>-729</v>
      </c>
      <c r="O41" s="8"/>
      <c r="P41" s="9">
        <f>SUM(P3:P39)</f>
        <v>-317</v>
      </c>
      <c r="Q41" s="8"/>
      <c r="R41" s="10">
        <v>-5133</v>
      </c>
    </row>
    <row r="42" ht="12.75">
      <c r="F42" s="11"/>
    </row>
    <row r="43" spans="3:4" ht="12.75">
      <c r="C43" s="12"/>
      <c r="D43" s="13"/>
    </row>
    <row r="45" spans="3:4" ht="12.75">
      <c r="C45" s="11"/>
      <c r="D45" s="11"/>
    </row>
  </sheetData>
  <mergeCells count="1">
    <mergeCell ref="A1:B1"/>
  </mergeCells>
  <printOptions/>
  <pageMargins left="0.75" right="0.75" top="0.55" bottom="0.68" header="0.5" footer="0.36"/>
  <pageSetup fitToHeight="1" fitToWidth="1" horizontalDpi="600" verticalDpi="600" orientation="landscape" paperSize="9" scale="83" r:id="rId1"/>
  <headerFooter alignWithMargins="0">
    <oddHeader>&amp;R&amp;"Arial,Bold"&amp;12Appendix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Copy of Appendix F - Appendix 3  HRA Outturn</dc:title>
  <dc:subject/>
  <dc:creator>Oxford City Council</dc:creator>
  <cp:keywords>Council meetings;Government, politics and public administration; Local government; Decision making; Council meetings;</cp:keywords>
  <dc:description/>
  <cp:lastModifiedBy>lstock</cp:lastModifiedBy>
  <cp:lastPrinted>2012-11-27T12:08:18Z</cp:lastPrinted>
  <dcterms:created xsi:type="dcterms:W3CDTF">2012-10-14T17:57:29Z</dcterms:created>
  <dcterms:modified xsi:type="dcterms:W3CDTF">2012-11-27T12:08:31Z</dcterms:modified>
  <cp:category/>
  <cp:version/>
  <cp:contentType/>
  <cp:contentStatus/>
</cp:coreProperties>
</file>